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6.xml" ContentType="application/vnd.openxmlformats-officedocument.drawing+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tennessee.sharepoint.com/sites/T_JJ_HQ_TrafficRotations/Shared Documents/GTE - Aeronautics/Adam's Project/"/>
    </mc:Choice>
  </mc:AlternateContent>
  <xr:revisionPtr revIDLastSave="2566" documentId="13_ncr:1_{B04EA5F3-536F-4AE9-B7B8-F97930499FF7}" xr6:coauthVersionLast="47" xr6:coauthVersionMax="47" xr10:uidLastSave="{ED7CE637-AB80-447E-AA48-DF6FC2726D20}"/>
  <bookViews>
    <workbookView xWindow="28680" yWindow="60" windowWidth="29040" windowHeight="15840" activeTab="2" xr2:uid="{FB759706-A692-4127-A21C-A4FB9946AABC}"/>
  </bookViews>
  <sheets>
    <sheet name="GUIDE" sheetId="12" r:id="rId1"/>
    <sheet name="DATA" sheetId="11" state="hidden" r:id="rId2"/>
    <sheet name="INDEX" sheetId="7" r:id="rId3"/>
    <sheet name="0M5" sheetId="26" r:id="rId4"/>
    <sheet name="2M8" sheetId="34" r:id="rId5"/>
    <sheet name="CKV" sheetId="28" r:id="rId6"/>
    <sheet name="GZS" sheetId="30" r:id="rId7"/>
    <sheet name="MNV" sheetId="33" r:id="rId8"/>
    <sheet name="PVE" sheetId="31" r:id="rId9"/>
    <sheet name="SNH" sheetId="32" r:id="rId10"/>
    <sheet name="XNX" sheetId="29" r:id="rId11"/>
  </sheets>
  <definedNames>
    <definedName name="_xlnm._FilterDatabase" localSheetId="8" hidden="1">PVE!$L$13:$M$13</definedName>
    <definedName name="_xlnm._FilterDatabase" localSheetId="9" hidden="1">SNH!$J$13:$M$15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26" l="1" a="1"/>
  <c r="G33" i="26"/>
  <c r="G34" i="26" s="1"/>
  <c r="I90" i="34"/>
  <c r="G90" i="34"/>
  <c r="I51" i="34"/>
  <c r="G51" i="34"/>
  <c r="B10" i="34"/>
  <c r="B9" i="34"/>
  <c r="B5" i="34"/>
  <c r="B4" i="34"/>
  <c r="I34" i="33"/>
  <c r="G34" i="33"/>
  <c r="B10" i="33"/>
  <c r="B9" i="33"/>
  <c r="B5" i="33"/>
  <c r="B4" i="33"/>
  <c r="M36" i="31"/>
  <c r="K36" i="31"/>
  <c r="I36" i="31"/>
  <c r="G36" i="31"/>
  <c r="H18" i="30"/>
  <c r="F18" i="30"/>
  <c r="I26" i="26"/>
  <c r="G26" i="26"/>
  <c r="H26" i="29"/>
  <c r="F26" i="29"/>
  <c r="J71" i="28"/>
  <c r="H71" i="28"/>
  <c r="F71" i="28"/>
  <c r="J69" i="28"/>
  <c r="H69" i="28"/>
  <c r="F69" i="28"/>
  <c r="J61" i="28"/>
  <c r="H61" i="28"/>
  <c r="F61" i="28"/>
  <c r="B5" i="32"/>
  <c r="M15" i="32"/>
  <c r="K15" i="32"/>
  <c r="I15" i="32"/>
  <c r="G15" i="32"/>
  <c r="B10" i="32"/>
  <c r="B9" i="32"/>
  <c r="B4" i="32"/>
  <c r="B10" i="31"/>
  <c r="B9" i="31"/>
  <c r="B5" i="31"/>
  <c r="B4" i="31"/>
  <c r="B10" i="30"/>
  <c r="B9" i="30"/>
  <c r="B5" i="30"/>
  <c r="B4" i="30"/>
  <c r="B9" i="29"/>
  <c r="B10" i="29"/>
  <c r="B4" i="29"/>
  <c r="B5" i="29"/>
  <c r="B10" i="26"/>
  <c r="B9" i="26"/>
  <c r="B5" i="26"/>
  <c r="B4" i="26"/>
  <c r="B10" i="28"/>
  <c r="B9" i="28"/>
  <c r="B4" i="28"/>
  <c r="B5" i="28"/>
  <c r="I35" i="26" l="1"/>
  <c r="G35" i="26"/>
  <c r="I27" i="26"/>
  <c r="G27" i="26"/>
  <c r="I33" i="26"/>
  <c r="I32" i="26"/>
  <c r="G32" i="26"/>
  <c r="I25" i="26"/>
  <c r="G25" i="26"/>
  <c r="I36" i="26" l="1"/>
  <c r="I37" i="26" s="1"/>
  <c r="V22" i="12" l="1"/>
  <c r="V21" i="12"/>
  <c r="V17" i="12"/>
  <c r="V16"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CFF9FA-8EDC-4EE6-BED1-BBA032E30C07}" keepAlive="1" name="Query - Table001 (Page 1)" description="Connection to the 'Table001 (Page 1)' query in the workbook." type="5" refreshedVersion="0" background="1">
    <dbPr connection="Provider=Microsoft.Mashup.OleDb.1;Data Source=$Workbook$;Location=&quot;Table001 (Page 1)&quot;;Extended Properties=&quot;&quot;" command="SELECT * FROM [Table001 (Page 1)]"/>
  </connection>
  <connection id="2" xr16:uid="{6CB55213-3F7B-4517-B975-C6FD8F608071}" keepAlive="1" name="Query - Table002 (Page 2)" description="Connection to the 'Table002 (Page 2)' query in the workbook." type="5" refreshedVersion="0" background="1">
    <dbPr connection="Provider=Microsoft.Mashup.OleDb.1;Data Source=$Workbook$;Location=&quot;Table002 (Page 2)&quot;;Extended Properties=&quot;&quot;" command="SELECT * FROM [Table002 (Page 2)]"/>
  </connection>
  <connection id="3" xr16:uid="{32D684E4-B82E-4FA0-8054-E1075DA77A7C}" keepAlive="1" name="Query - Table003 (Page 3)" description="Connection to the 'Table003 (Page 3)' query in the workbook." type="5" refreshedVersion="0" background="1">
    <dbPr connection="Provider=Microsoft.Mashup.OleDb.1;Data Source=$Workbook$;Location=&quot;Table003 (Page 3)&quot;;Extended Properties=&quot;&quot;" command="SELECT * FROM [Table003 (Page 3)]"/>
  </connection>
  <connection id="4" xr16:uid="{D4E418DF-3F4A-47A4-82EB-00FA9D7C12BA}" keepAlive="1" name="Query - Table004 (Page 4)" description="Connection to the 'Table004 (Page 4)' query in the workbook." type="5" refreshedVersion="0" background="1">
    <dbPr connection="Provider=Microsoft.Mashup.OleDb.1;Data Source=$Workbook$;Location=&quot;Table004 (Page 4)&quot;;Extended Properties=&quot;&quot;" command="SELECT * FROM [Table004 (Page 4)]"/>
  </connection>
  <connection id="5" xr16:uid="{6A19C180-B014-4755-AF42-AAFD6326B915}" keepAlive="1" name="Query - Table005 (Page 5)" description="Connection to the 'Table005 (Page 5)' query in the workbook." type="5" refreshedVersion="0" background="1">
    <dbPr connection="Provider=Microsoft.Mashup.OleDb.1;Data Source=$Workbook$;Location=&quot;Table005 (Page 5)&quot;;Extended Properties=&quot;&quot;" command="SELECT * FROM [Table005 (Page 5)]"/>
  </connection>
  <connection id="6" xr16:uid="{CD435C38-8182-47F8-8E8C-99FBE2E3D750}" keepAlive="1" name="Query - Table006 (Page 5)" description="Connection to the 'Table006 (Page 5)' query in the workbook." type="5" refreshedVersion="0" background="1">
    <dbPr connection="Provider=Microsoft.Mashup.OleDb.1;Data Source=$Workbook$;Location=&quot;Table006 (Page 5)&quot;;Extended Properties=&quot;&quot;" command="SELECT * FROM [Table006 (Page 5)]"/>
  </connection>
  <connection id="7" xr16:uid="{EBF73BCA-3B8C-4580-94BE-F83BC5D7B787}" keepAlive="1" name="Query - Table007 (Page 6)" description="Connection to the 'Table007 (Page 6)' query in the workbook." type="5" refreshedVersion="0" background="1">
    <dbPr connection="Provider=Microsoft.Mashup.OleDb.1;Data Source=$Workbook$;Location=&quot;Table007 (Page 6)&quot;;Extended Properties=&quot;&quot;" command="SELECT * FROM [Table007 (Page 6)]"/>
  </connection>
  <connection id="8" xr16:uid="{BDB0A82D-B9F6-463E-B3A4-B56592F8154F}" keepAlive="1" name="Query - Table008 (Page 7)" description="Connection to the 'Table008 (Page 7)' query in the workbook." type="5" refreshedVersion="0" background="1">
    <dbPr connection="Provider=Microsoft.Mashup.OleDb.1;Data Source=$Workbook$;Location=&quot;Table008 (Page 7)&quot;;Extended Properties=&quot;&quot;" command="SELECT * FROM [Table008 (Page 7)]"/>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<sst xmlns="http://schemas.openxmlformats.org/spreadsheetml/2006/main" count="1320" uniqueCount="702">
  <si>
    <t>ID:</t>
  </si>
  <si>
    <t>CSV</t>
  </si>
  <si>
    <t>City:</t>
  </si>
  <si>
    <t>Airport:</t>
  </si>
  <si>
    <t>Project Description:</t>
  </si>
  <si>
    <t>Runway 26 PAPI Replacement</t>
  </si>
  <si>
    <t>TAD #:</t>
  </si>
  <si>
    <t>18-555-0154-22</t>
  </si>
  <si>
    <t>Bid Date:</t>
  </si>
  <si>
    <t>County:</t>
  </si>
  <si>
    <t>Grand Division:</t>
  </si>
  <si>
    <t>BASE BID (Runway 26 PAPI Replacement)</t>
  </si>
  <si>
    <t>ENGINEER'S ESTIMATE</t>
  </si>
  <si>
    <t>STANSELL ELECTRIC COMPANY, INC.</t>
  </si>
  <si>
    <t>SOUTHEAST SITE SERVICES, LLC</t>
  </si>
  <si>
    <t>ITEM NO.</t>
  </si>
  <si>
    <t>SPEC NO.</t>
  </si>
  <si>
    <t>DESCRIPTION</t>
  </si>
  <si>
    <t>UNIT</t>
  </si>
  <si>
    <t>ESTIMATED QUANTITY</t>
  </si>
  <si>
    <t>UNIT COST</t>
  </si>
  <si>
    <t>EXTENDED TOTAL</t>
  </si>
  <si>
    <t>UNIT COST2</t>
  </si>
  <si>
    <t>EXTENDED TOTAL2</t>
  </si>
  <si>
    <t>UNIT COST3</t>
  </si>
  <si>
    <t>EXTENDED TOTAL3</t>
  </si>
  <si>
    <t>C-105-6.1</t>
  </si>
  <si>
    <t>Mobilization</t>
  </si>
  <si>
    <t>LS</t>
  </si>
  <si>
    <t>L-100-5.1</t>
  </si>
  <si>
    <t>Electrical Demolition</t>
  </si>
  <si>
    <t>L-125-5.1</t>
  </si>
  <si>
    <t>L-880(L) LED, Style A, Class I, Precision Apporach Path Indicator (4-Box) with Connections</t>
  </si>
  <si>
    <t>TOTALS</t>
  </si>
  <si>
    <t>ID</t>
  </si>
  <si>
    <t>County</t>
  </si>
  <si>
    <t>City</t>
  </si>
  <si>
    <t>Airport</t>
  </si>
  <si>
    <t>G. Div.</t>
  </si>
  <si>
    <t>0A3</t>
  </si>
  <si>
    <t>Dekalb</t>
  </si>
  <si>
    <t>Smithville</t>
  </si>
  <si>
    <t>Smithville Municipal</t>
  </si>
  <si>
    <t>Middle</t>
  </si>
  <si>
    <t>0A4</t>
  </si>
  <si>
    <t>Washington</t>
  </si>
  <si>
    <t>Johnson City</t>
  </si>
  <si>
    <t>East</t>
  </si>
  <si>
    <t>0A9</t>
  </si>
  <si>
    <t>Carter</t>
  </si>
  <si>
    <t>Elizabethton</t>
  </si>
  <si>
    <t>Elizabethton Municipal</t>
  </si>
  <si>
    <t>0M2</t>
  </si>
  <si>
    <t>Lake</t>
  </si>
  <si>
    <t>Tiptonville</t>
  </si>
  <si>
    <t>Reelfoot Lake</t>
  </si>
  <si>
    <t>West</t>
  </si>
  <si>
    <t>0M3</t>
  </si>
  <si>
    <t>Lewis</t>
  </si>
  <si>
    <t>Hohenwald</t>
  </si>
  <si>
    <t>John A. Baker Field</t>
  </si>
  <si>
    <t>0M4</t>
  </si>
  <si>
    <t>Benton</t>
  </si>
  <si>
    <t>Camden</t>
  </si>
  <si>
    <t>Benton County</t>
  </si>
  <si>
    <t>0M5</t>
  </si>
  <si>
    <t>Humphreys</t>
  </si>
  <si>
    <t>Waverly</t>
  </si>
  <si>
    <t>Humphreys County</t>
  </si>
  <si>
    <t>1A0</t>
  </si>
  <si>
    <t>Hamilton</t>
  </si>
  <si>
    <t>Chattanooga</t>
  </si>
  <si>
    <t>Dallas Bay Skypark</t>
  </si>
  <si>
    <t>1A3</t>
  </si>
  <si>
    <t>Polk</t>
  </si>
  <si>
    <t>Copperhill</t>
  </si>
  <si>
    <t>Martin Campbell Field</t>
  </si>
  <si>
    <t>1A7</t>
  </si>
  <si>
    <t>Jackson</t>
  </si>
  <si>
    <t>Gainesboro</t>
  </si>
  <si>
    <t>Jackson County</t>
  </si>
  <si>
    <t>1M5</t>
  </si>
  <si>
    <t>Sumner</t>
  </si>
  <si>
    <t>Portland</t>
  </si>
  <si>
    <t>Portland Municipal</t>
  </si>
  <si>
    <t>2A0</t>
  </si>
  <si>
    <t>Rhea</t>
  </si>
  <si>
    <t>Dayton</t>
  </si>
  <si>
    <t>Mark Anton Airport</t>
  </si>
  <si>
    <t>2A1</t>
  </si>
  <si>
    <t>Fentress</t>
  </si>
  <si>
    <t>Jamestown</t>
  </si>
  <si>
    <t>Jamestown Municipal</t>
  </si>
  <si>
    <t>2M2</t>
  </si>
  <si>
    <t>Lawrence</t>
  </si>
  <si>
    <t>Lawrenceburg</t>
  </si>
  <si>
    <t>Lawrenceburg-Lawrence County</t>
  </si>
  <si>
    <t>2M8</t>
  </si>
  <si>
    <t>Shelby</t>
  </si>
  <si>
    <t>Millington</t>
  </si>
  <si>
    <t>Charles W. Baker</t>
  </si>
  <si>
    <t>3A2</t>
  </si>
  <si>
    <t>Claiborne</t>
  </si>
  <si>
    <t>Tazewell</t>
  </si>
  <si>
    <t>New Tazewell Municipal</t>
  </si>
  <si>
    <t>3M7</t>
  </si>
  <si>
    <t>Macon</t>
  </si>
  <si>
    <t>Lafayette</t>
  </si>
  <si>
    <t>Lafayette Municipal</t>
  </si>
  <si>
    <t>50M</t>
  </si>
  <si>
    <t>Bedford</t>
  </si>
  <si>
    <t>Eagleville</t>
  </si>
  <si>
    <t>Puckett</t>
  </si>
  <si>
    <t>54M</t>
  </si>
  <si>
    <t>Fayette</t>
  </si>
  <si>
    <t>Rossville</t>
  </si>
  <si>
    <t>Wolf River</t>
  </si>
  <si>
    <t>6A4</t>
  </si>
  <si>
    <t>Johnson</t>
  </si>
  <si>
    <t>Mountain City</t>
  </si>
  <si>
    <t>Johnson County</t>
  </si>
  <si>
    <t>8A3</t>
  </si>
  <si>
    <t>Overton</t>
  </si>
  <si>
    <t>Livingston</t>
  </si>
  <si>
    <t>Livingston Municipal</t>
  </si>
  <si>
    <t>92A</t>
  </si>
  <si>
    <t>Chilhowee Gliderport</t>
  </si>
  <si>
    <t>APT</t>
  </si>
  <si>
    <t>Marion</t>
  </si>
  <si>
    <t>Jasper</t>
  </si>
  <si>
    <t>Marion County-Brown Field</t>
  </si>
  <si>
    <t>BGF</t>
  </si>
  <si>
    <t>Franklin</t>
  </si>
  <si>
    <t>Winchester</t>
  </si>
  <si>
    <t>Winchester Municipal</t>
  </si>
  <si>
    <t>BNA</t>
  </si>
  <si>
    <t>Davidson</t>
  </si>
  <si>
    <t>Nashville</t>
  </si>
  <si>
    <t>Nashville International</t>
  </si>
  <si>
    <t>CHA</t>
  </si>
  <si>
    <t>Lovell Field</t>
  </si>
  <si>
    <t>CKV</t>
  </si>
  <si>
    <t>Montgomery</t>
  </si>
  <si>
    <t>Clarksville</t>
  </si>
  <si>
    <t>Outlaw Field</t>
  </si>
  <si>
    <t>Cumberland</t>
  </si>
  <si>
    <t>Crossville</t>
  </si>
  <si>
    <t>Crossville Memorial-Whitson Field</t>
  </si>
  <si>
    <t>DKX</t>
  </si>
  <si>
    <t>Knox</t>
  </si>
  <si>
    <t>Knoxville</t>
  </si>
  <si>
    <t>Knoxville Downtown Island</t>
  </si>
  <si>
    <t>DYR</t>
  </si>
  <si>
    <t>Dyer</t>
  </si>
  <si>
    <t>Dyersburg</t>
  </si>
  <si>
    <t>Dyersburg Regional Airport</t>
  </si>
  <si>
    <t>FGU</t>
  </si>
  <si>
    <t>Collegedale</t>
  </si>
  <si>
    <t>Collegedale Municipal</t>
  </si>
  <si>
    <t>FYE</t>
  </si>
  <si>
    <t>Somerville</t>
  </si>
  <si>
    <t>Fayette County</t>
  </si>
  <si>
    <t>FYM</t>
  </si>
  <si>
    <t>Lincoln</t>
  </si>
  <si>
    <t>Fayetteville</t>
  </si>
  <si>
    <t>Fayetteville Municipal</t>
  </si>
  <si>
    <t>GCY</t>
  </si>
  <si>
    <t>Greene</t>
  </si>
  <si>
    <t>Greeneville</t>
  </si>
  <si>
    <t>Greeneville-Greene County Municipal</t>
  </si>
  <si>
    <t>GHM</t>
  </si>
  <si>
    <t>Hickman</t>
  </si>
  <si>
    <t>Centerville</t>
  </si>
  <si>
    <t>Centerville Municipal</t>
  </si>
  <si>
    <t>GKT</t>
  </si>
  <si>
    <t>Sevier</t>
  </si>
  <si>
    <t>Sevierville</t>
  </si>
  <si>
    <t>Gatlinburg-Pigeon Forge</t>
  </si>
  <si>
    <t>GZS</t>
  </si>
  <si>
    <t>Giles</t>
  </si>
  <si>
    <t>Pulaski</t>
  </si>
  <si>
    <t>Abernathy Field</t>
  </si>
  <si>
    <t>HZD</t>
  </si>
  <si>
    <t>Carroll</t>
  </si>
  <si>
    <t>Huntingdon</t>
  </si>
  <si>
    <t>Carroll County</t>
  </si>
  <si>
    <t>JAU</t>
  </si>
  <si>
    <t>Campbell</t>
  </si>
  <si>
    <t>Jacksboro</t>
  </si>
  <si>
    <t>Campbell County</t>
  </si>
  <si>
    <t>JWN</t>
  </si>
  <si>
    <t>John C. Tune</t>
  </si>
  <si>
    <t>LUG</t>
  </si>
  <si>
    <t>Marshall</t>
  </si>
  <si>
    <t>Lewisburg</t>
  </si>
  <si>
    <t>Ellington</t>
  </si>
  <si>
    <t>M01</t>
  </si>
  <si>
    <t>Memphis</t>
  </si>
  <si>
    <t>General Dewitt Spain</t>
  </si>
  <si>
    <t>M02</t>
  </si>
  <si>
    <t>Dickson</t>
  </si>
  <si>
    <t>Dickson Municipal</t>
  </si>
  <si>
    <t>M04</t>
  </si>
  <si>
    <t>Tipton</t>
  </si>
  <si>
    <t>Covington</t>
  </si>
  <si>
    <t>Covington Municipal</t>
  </si>
  <si>
    <t>M08</t>
  </si>
  <si>
    <t>Hardeman</t>
  </si>
  <si>
    <t>Bolivar</t>
  </si>
  <si>
    <t>William L. Whitehurst Field</t>
  </si>
  <si>
    <t>M15</t>
  </si>
  <si>
    <t>Perry</t>
  </si>
  <si>
    <t>Linden</t>
  </si>
  <si>
    <t>James Tucker Airport</t>
  </si>
  <si>
    <t>M29</t>
  </si>
  <si>
    <t>Wayne</t>
  </si>
  <si>
    <t>Clifton</t>
  </si>
  <si>
    <t>Hassell Field</t>
  </si>
  <si>
    <t>M31</t>
  </si>
  <si>
    <t>Lauderdale</t>
  </si>
  <si>
    <t>Halls</t>
  </si>
  <si>
    <t>Arnold Field</t>
  </si>
  <si>
    <t>M53</t>
  </si>
  <si>
    <t>Gibson</t>
  </si>
  <si>
    <t>Humboldt</t>
  </si>
  <si>
    <t>Humboldt Municipal</t>
  </si>
  <si>
    <t>M54</t>
  </si>
  <si>
    <t>Wilson</t>
  </si>
  <si>
    <t>Lebanon</t>
  </si>
  <si>
    <t>Lebanon Municipal</t>
  </si>
  <si>
    <t>M91</t>
  </si>
  <si>
    <t>Robertson</t>
  </si>
  <si>
    <t>Springfield</t>
  </si>
  <si>
    <t>Springfield-Robertson County</t>
  </si>
  <si>
    <t>M93</t>
  </si>
  <si>
    <t>Houston</t>
  </si>
  <si>
    <t>Mckinnon</t>
  </si>
  <si>
    <t>Houston County</t>
  </si>
  <si>
    <t>MBT</t>
  </si>
  <si>
    <t>Rutherford</t>
  </si>
  <si>
    <t>Murfreesboro</t>
  </si>
  <si>
    <t>Murfreesboro Municipal</t>
  </si>
  <si>
    <t>MEM</t>
  </si>
  <si>
    <t>Memphis International</t>
  </si>
  <si>
    <t>MKL</t>
  </si>
  <si>
    <t>Madison</t>
  </si>
  <si>
    <t>McKellar-Sipes Regional</t>
  </si>
  <si>
    <t>MMI</t>
  </si>
  <si>
    <t>Mcminn</t>
  </si>
  <si>
    <t>Athens</t>
  </si>
  <si>
    <t>Mcminn County</t>
  </si>
  <si>
    <t>MNV</t>
  </si>
  <si>
    <t>Monroe</t>
  </si>
  <si>
    <t>Madisonville</t>
  </si>
  <si>
    <t>Monroe County</t>
  </si>
  <si>
    <t>MOR</t>
  </si>
  <si>
    <t>Hamblen</t>
  </si>
  <si>
    <t>Morristown</t>
  </si>
  <si>
    <t>Moore-Murrell Field</t>
  </si>
  <si>
    <t>MQY</t>
  </si>
  <si>
    <t>Smyrna</t>
  </si>
  <si>
    <t>Smyrna Airport</t>
  </si>
  <si>
    <t>MRC</t>
  </si>
  <si>
    <t>Maury</t>
  </si>
  <si>
    <t>Columbia/Mount Pleasant</t>
  </si>
  <si>
    <t>Maury County</t>
  </si>
  <si>
    <t>NQA</t>
  </si>
  <si>
    <t>Millington Regional Jetport</t>
  </si>
  <si>
    <t>PHT</t>
  </si>
  <si>
    <t>Henry</t>
  </si>
  <si>
    <t>Paris</t>
  </si>
  <si>
    <t>Henry County</t>
  </si>
  <si>
    <t>PVE</t>
  </si>
  <si>
    <t>Henderson</t>
  </si>
  <si>
    <t>Lexington-Parsons</t>
  </si>
  <si>
    <t>Beech River Regional</t>
  </si>
  <si>
    <t>RKW</t>
  </si>
  <si>
    <t>Morgan</t>
  </si>
  <si>
    <t>Rockwood</t>
  </si>
  <si>
    <t>Rockwood Municipal</t>
  </si>
  <si>
    <t>RNC</t>
  </si>
  <si>
    <t>Warren</t>
  </si>
  <si>
    <t>Mcminnville</t>
  </si>
  <si>
    <t>Warren County Memorial</t>
  </si>
  <si>
    <t>RVN</t>
  </si>
  <si>
    <t>Hawkins</t>
  </si>
  <si>
    <t>Rogersville</t>
  </si>
  <si>
    <t>Hawkins County</t>
  </si>
  <si>
    <t>RZR</t>
  </si>
  <si>
    <t>Bradley</t>
  </si>
  <si>
    <t>Cleveland</t>
  </si>
  <si>
    <t>Cleveland Regional Jetport</t>
  </si>
  <si>
    <t>SCX</t>
  </si>
  <si>
    <t>Scott</t>
  </si>
  <si>
    <t>Oneida</t>
  </si>
  <si>
    <t>Scott Municipal</t>
  </si>
  <si>
    <t>SNH</t>
  </si>
  <si>
    <t>Hardin</t>
  </si>
  <si>
    <t>Savannah</t>
  </si>
  <si>
    <t>Savannah-Hardin County</t>
  </si>
  <si>
    <t>SRB</t>
  </si>
  <si>
    <t>White</t>
  </si>
  <si>
    <t>Sparta</t>
  </si>
  <si>
    <t>Upper Cumberland Regional</t>
  </si>
  <si>
    <t>SYI</t>
  </si>
  <si>
    <t>Shelbyville</t>
  </si>
  <si>
    <t>Bomar Field-Shelbyville Municipal</t>
  </si>
  <si>
    <t>SZY</t>
  </si>
  <si>
    <t>Mcnairy</t>
  </si>
  <si>
    <t>Selmer</t>
  </si>
  <si>
    <t>Robert Sibley</t>
  </si>
  <si>
    <t>TGC</t>
  </si>
  <si>
    <t>Trenton</t>
  </si>
  <si>
    <t>Gibson County</t>
  </si>
  <si>
    <t>THA</t>
  </si>
  <si>
    <t>Coffee</t>
  </si>
  <si>
    <t>Tullahoma</t>
  </si>
  <si>
    <t>Tullahoma Regional/Wm Northern Field</t>
  </si>
  <si>
    <t>TRI</t>
  </si>
  <si>
    <t>Sullivan</t>
  </si>
  <si>
    <t>Bristol/Johnson/Kingsport</t>
  </si>
  <si>
    <t>Tri-Cities Regional</t>
  </si>
  <si>
    <t>TYS</t>
  </si>
  <si>
    <t>Blount</t>
  </si>
  <si>
    <t>Mcghee Tyson</t>
  </si>
  <si>
    <t>UCY</t>
  </si>
  <si>
    <t>Obion</t>
  </si>
  <si>
    <t>Union City</t>
  </si>
  <si>
    <t>Everett-Stewart Regional</t>
  </si>
  <si>
    <t>UOS</t>
  </si>
  <si>
    <t>Sewanee</t>
  </si>
  <si>
    <t>Franklin County</t>
  </si>
  <si>
    <t>XNX</t>
  </si>
  <si>
    <t>Gallatin</t>
  </si>
  <si>
    <t>Music City Executive</t>
  </si>
  <si>
    <t>ID and Link to Sheet</t>
  </si>
  <si>
    <t>Project Description</t>
  </si>
  <si>
    <t>TAD #</t>
  </si>
  <si>
    <t>Awarded Contractor</t>
  </si>
  <si>
    <t xml:space="preserve">Humphreys County </t>
  </si>
  <si>
    <t>Storage Hangar Rehabilitation</t>
  </si>
  <si>
    <t>???</t>
  </si>
  <si>
    <t>Rehabilitation of Runway 35 South</t>
  </si>
  <si>
    <t>63-555-0767-24</t>
  </si>
  <si>
    <t xml:space="preserve">Music City Executive </t>
  </si>
  <si>
    <t>Perimeter Fencing Phase III</t>
  </si>
  <si>
    <t>83-555-0743-24</t>
  </si>
  <si>
    <t>Approach Fencing Project</t>
  </si>
  <si>
    <t>28-555-0147-24</t>
  </si>
  <si>
    <t>Airfield Electrical Replacement</t>
  </si>
  <si>
    <t>39-555-0156-24</t>
  </si>
  <si>
    <t>Obstruction Removal</t>
  </si>
  <si>
    <t>36-555-0179-24</t>
  </si>
  <si>
    <t>BASE BID:</t>
  </si>
  <si>
    <t>ENGINEER'S OPINION</t>
  </si>
  <si>
    <t>CLEARY CONSTRUCTION</t>
  </si>
  <si>
    <t>JONES BROS. CONTRACTORS</t>
  </si>
  <si>
    <t>SPEC. NO.</t>
  </si>
  <si>
    <t>C-105-1</t>
  </si>
  <si>
    <t>MOBILIZATION / DEMOBILIZATION</t>
  </si>
  <si>
    <t>C-105-2</t>
  </si>
  <si>
    <t>CONSTRUCTION EXIT AND HAUL ROUTE</t>
  </si>
  <si>
    <t>C-105-3</t>
  </si>
  <si>
    <t>SAFETY DEVICES</t>
  </si>
  <si>
    <t>C-105-4</t>
  </si>
  <si>
    <t>PAPI FLIGHT CHECK COORDINATION (CONTRACTOR)</t>
  </si>
  <si>
    <t>C-100-1</t>
  </si>
  <si>
    <t>CONTRACTOR QUALITY CONTROL PROGRAM (CQCP)</t>
  </si>
  <si>
    <t>C-100-2</t>
  </si>
  <si>
    <t>CONSTRUCTION STAKING</t>
  </si>
  <si>
    <t>C-100-3</t>
  </si>
  <si>
    <t>QUALITY CONTROL TESTING</t>
  </si>
  <si>
    <t>C-102-1</t>
  </si>
  <si>
    <t>EROSION CONTROL - SILT FENCE</t>
  </si>
  <si>
    <t>LF</t>
  </si>
  <si>
    <t>C-102-2</t>
  </si>
  <si>
    <t>EROSION CONTROL - STRAW WATTLE</t>
  </si>
  <si>
    <t>P-101-1</t>
  </si>
  <si>
    <t>ASPHALT MILLING</t>
  </si>
  <si>
    <t>SY</t>
  </si>
  <si>
    <t>P-152-1</t>
  </si>
  <si>
    <t>UNCLASSIFIED EXCAVATION</t>
  </si>
  <si>
    <t>CY</t>
  </si>
  <si>
    <t>P-152-2</t>
  </si>
  <si>
    <t>UNDERCUT</t>
  </si>
  <si>
    <t>P-152-3</t>
  </si>
  <si>
    <t>SHOT ROCK FILL</t>
  </si>
  <si>
    <t>TON</t>
  </si>
  <si>
    <t>P-209-1</t>
  </si>
  <si>
    <t>CRUSHED AGGREGATE BASE</t>
  </si>
  <si>
    <t>P-401-1</t>
  </si>
  <si>
    <t>BITUMINOUS ASPHALT SURFACE COURSE - HMA (2" THICK, AGG. GRADATION 2)</t>
  </si>
  <si>
    <t>P-401-2</t>
  </si>
  <si>
    <t>BITUMINOUS ASPHALT BINDER COURSE - HMA (3" THICK, AGG. GRADATION 1)</t>
  </si>
  <si>
    <t>P-401-3</t>
  </si>
  <si>
    <t>BITUMINOUS ASPHALT LEVELING COURSE - HMA (DEPTH VARIES, AGG. GRADATION 3)</t>
  </si>
  <si>
    <t>P-401-4</t>
  </si>
  <si>
    <t>PROFILOGRAPH TESTING</t>
  </si>
  <si>
    <t>THD-404-1</t>
  </si>
  <si>
    <t>DBST BITUMINOUS MATERIAL</t>
  </si>
  <si>
    <t>THD-404-2</t>
  </si>
  <si>
    <t>DBST AGGREGATE MATERIAL</t>
  </si>
  <si>
    <t>P-602-1</t>
  </si>
  <si>
    <t>PRIME COAT</t>
  </si>
  <si>
    <t>GAL</t>
  </si>
  <si>
    <t>P-603-1</t>
  </si>
  <si>
    <t>TACK COAT</t>
  </si>
  <si>
    <t>P-620-1</t>
  </si>
  <si>
    <t>PAVEMENT MARKINGS - WHITE (FIRST COAT)</t>
  </si>
  <si>
    <t>SF</t>
  </si>
  <si>
    <t>P-620-2</t>
  </si>
  <si>
    <t>PAVEMENT MARKINGS - WHITE (SECOND COAT)</t>
  </si>
  <si>
    <t>P-620-3</t>
  </si>
  <si>
    <t>PAVEMENT MARKINGS - YELLOW (FIRST COAT)</t>
  </si>
  <si>
    <t>P-620-4</t>
  </si>
  <si>
    <t>PAVEMENT MARKINGS - YELLOW (SECOND COAT)</t>
  </si>
  <si>
    <t>P-620-5</t>
  </si>
  <si>
    <t>SURFACE PREPARATION FOR REMARKING</t>
  </si>
  <si>
    <t>P-620-6</t>
  </si>
  <si>
    <t>MARKING REMOVAL</t>
  </si>
  <si>
    <t>D-705-1</t>
  </si>
  <si>
    <t>PERIMETER UNDERDRAINS</t>
  </si>
  <si>
    <t>D-705-2</t>
  </si>
  <si>
    <t>LATERAL UNDERDRAINS</t>
  </si>
  <si>
    <t>D-705-3</t>
  </si>
  <si>
    <t>LATERAL UNDERDRAIN END TREATMENT</t>
  </si>
  <si>
    <t>EA</t>
  </si>
  <si>
    <t>T-901/908-1</t>
  </si>
  <si>
    <t>SEEDING &amp; MULCHING</t>
  </si>
  <si>
    <t>AC</t>
  </si>
  <si>
    <t>T-904-1</t>
  </si>
  <si>
    <t>SODDING</t>
  </si>
  <si>
    <t>T-905-1</t>
  </si>
  <si>
    <t>TOPSOILING</t>
  </si>
  <si>
    <t>BID ITEM NO. 35 REMOVED FROM BID</t>
  </si>
  <si>
    <t>L-108-5.1</t>
  </si>
  <si>
    <t>1/C, #8 AWG, 5 Kv, L-824C Cable</t>
  </si>
  <si>
    <t>L-108-5.2</t>
  </si>
  <si>
    <t>#6 AWG BSDC (counterpoise)</t>
  </si>
  <si>
    <t>L-108-5.3</t>
  </si>
  <si>
    <t>5/8" x 10' Counterpoise Ground Rod and Connection</t>
  </si>
  <si>
    <t>L-109-5.1</t>
  </si>
  <si>
    <t>POWER SUPPLY WORK FOR VAULT BUILDING, COMPLETE IN PLACE</t>
  </si>
  <si>
    <t>39A</t>
  </si>
  <si>
    <t>L-110-5.1</t>
  </si>
  <si>
    <t>Trenching and Backfill for underground conduit</t>
  </si>
  <si>
    <t>L-110-5.2</t>
  </si>
  <si>
    <t>2" Schedule 40 PVC</t>
  </si>
  <si>
    <t>Base-Mounted L-861(L) Runway Light</t>
  </si>
  <si>
    <t>L-125-5.2</t>
  </si>
  <si>
    <t>Reinstall Existing Base-Mounted L-861(L) Runway Light</t>
  </si>
  <si>
    <t>L-125-5.3</t>
  </si>
  <si>
    <t>Reinstall Existing Base-Mounted L-861T(L) Taxiway Light</t>
  </si>
  <si>
    <t>L-125-5.4</t>
  </si>
  <si>
    <t>Replace Legend Panel for Existing L-868(L), 2-Module, Size 2, Single-Face Guidance Sign</t>
  </si>
  <si>
    <t>L-125-6</t>
  </si>
  <si>
    <t>Reinstall Existing L-881(L) Precision Approach Path Indicator System, Style A, 240-Volt Input, complete in place</t>
  </si>
  <si>
    <t>L-125-5.8</t>
  </si>
  <si>
    <t>Demolition</t>
  </si>
  <si>
    <t>BASE BID - TOTAL</t>
  </si>
  <si>
    <t>ADD ALT #1:</t>
  </si>
  <si>
    <t>ADD ALT #1 - TOTAL</t>
  </si>
  <si>
    <t>TOTAL CONSTRUCTION COST</t>
  </si>
  <si>
    <t>(BASE BID + ADD ALT #1)</t>
  </si>
  <si>
    <t>MCCALL COMMERCIAL FENCING</t>
  </si>
  <si>
    <t>SS-120-3.1</t>
  </si>
  <si>
    <t>CONSTRUCTION SAFETY AND SECURITY</t>
  </si>
  <si>
    <t>SS-140-5.1</t>
  </si>
  <si>
    <t>DEMOLITION AND DISPOSAL</t>
  </si>
  <si>
    <t>C-100-14.1</t>
  </si>
  <si>
    <t>C-102-5.1</t>
  </si>
  <si>
    <t>TEMPORARY EROSION CONTROL</t>
  </si>
  <si>
    <t>MOBILIZATION</t>
  </si>
  <si>
    <t>F-164-5.1</t>
  </si>
  <si>
    <t>WILDLIFE EXCLUSION FENCE</t>
  </si>
  <si>
    <t>F-164-5.2a</t>
  </si>
  <si>
    <t>MANUALLY OPERATED DOUBLE SWING GATE</t>
  </si>
  <si>
    <t>F-164-5.2b</t>
  </si>
  <si>
    <t>PEDESTRIAN GATE</t>
  </si>
  <si>
    <t>F-164-5.3</t>
  </si>
  <si>
    <t>PIPE FRAME CHANNEL CROSSING</t>
  </si>
  <si>
    <t>P-151-4.1</t>
  </si>
  <si>
    <t>CLEARING AND GRUBBING</t>
  </si>
  <si>
    <t>T-901-5.1</t>
  </si>
  <si>
    <t>SEEDING</t>
  </si>
  <si>
    <t>ACRE</t>
  </si>
  <si>
    <t>T-908-5.1</t>
  </si>
  <si>
    <t>MULCHING</t>
  </si>
  <si>
    <t>TOTALS:</t>
  </si>
  <si>
    <t>ADDITIVE ALTERNATE 1:</t>
  </si>
  <si>
    <t>F-164-5.4</t>
  </si>
  <si>
    <t>3' CONTINUOUS CONCRETE STRIP GROUND TREATMENT</t>
  </si>
  <si>
    <t>BB-1</t>
  </si>
  <si>
    <t>REMOVE AND REPLACE EXISTING METAL ROOF PANELS; INSTALL NEW EXPOSED FASTENER ROOF PANELS, THERMAL BLOCKS, AND INSULATION; REPLACE GUTTERS, DOWNSPOUTS, TRIM, COPINGS, AND ENCLOSURES (HANGAR BAY AREA)</t>
  </si>
  <si>
    <t>S.F.</t>
  </si>
  <si>
    <t>BB-2</t>
  </si>
  <si>
    <t>REMOVE AND REPLACE EXISTING METAL WALL PANELS; INSTALL NEW EXPOSED FASTENER WALL PANELS, THERMAL BLOCKS, TERMINATION ENCLOSURES, AND TRIM</t>
  </si>
  <si>
    <t>L.S.</t>
  </si>
  <si>
    <t>BB-3</t>
  </si>
  <si>
    <t>INSTALL REQUIRED STRUCTURAL PURLINS/GIRTS ALONG THE EXTERIOR WALLS AS NEEDED FOR THE NEW EXTERIOR SHEETING</t>
  </si>
  <si>
    <t>BB-4</t>
  </si>
  <si>
    <t>REMOVE ALL EXISTING SPRAY-APPLIED INSULATION AT HANGAR WALLS AND CEILINGS, INCLUDING EXISTING STRUCTURAL COMPONENTS TO REMAIN. COORDINATE EXTENT OF REMOVAL FROM ROOF PURLINS WITH THE NEW ROOF INSTALLATION TO BE INSTALLED UNDER THE BASE BID</t>
  </si>
  <si>
    <t>BB-5</t>
  </si>
  <si>
    <t>PAINTING OF THE STRUCTURE/INTERIOR WALLS TO REMAIN, AFTER REMOVAL OF THE EXISTING METAL SKIN AND ROOF PANELS</t>
  </si>
  <si>
    <t>BB-6</t>
  </si>
  <si>
    <t>REMOVE EXTERIOR WINDOWNS AND DOORS. REPLACE DOORS WITH NEW EXTERIOR HM DOOR AND FRAME, WITH WINDOW</t>
  </si>
  <si>
    <t>BB-7</t>
  </si>
  <si>
    <t>REMOVE EXISTING HANGAR LIGHT FIXTURES, EXTERIOR WALL PACK, AND LIGHT FIXTURES MOUNTED ALONG THE INTERIOR WALLS.</t>
  </si>
  <si>
    <t>BB-8 *</t>
  </si>
  <si>
    <t>REMOVE EXTERIOR SHEETING, BOTTOM WHEELS, TOP ROLLERS, BEARINGS, AND ALL PARTS USED TO OPERATE DOOR, AND REPLACE METAIL SHEETING, BOTTOM WHEELS, TOP ROLLERS, BEARINGS, CLEAN TRACKS, AND RETURN DOORS TO OPERATIONAL CONDITION</t>
  </si>
  <si>
    <t>BB-9</t>
  </si>
  <si>
    <t>REPLACE EXISTING LIGHT FIXTURES WITH LED LIGHT FIXTURES. USE EXISTING WIRE AND CONDUIT</t>
  </si>
  <si>
    <t>BB-10</t>
  </si>
  <si>
    <t>SELECTIVE DEMOLITION AT ALL INTERIOR CMU AND WOOD PARTITIONS AND EXTERIOR WOOD-FRAMED WALLS</t>
  </si>
  <si>
    <t>BB-11</t>
  </si>
  <si>
    <t>TEMPORARY PROTECTION OF THE EXISTING ELECTIRCAL REGULATORS/CIRCUITS FOR THE AIRFIELD CIRCUITING, INCL. DEMOLTION OF TEMPORARY PROTECTION ONCE HANGAR ROUGH IN IS COMPLETE</t>
  </si>
  <si>
    <t>SUB-TOTAL BASE BID ITEMS</t>
  </si>
  <si>
    <t>CONTINGENCY (20%):</t>
  </si>
  <si>
    <t>TOTAL:</t>
  </si>
  <si>
    <t>BB-8A</t>
  </si>
  <si>
    <t>(* THIS ITEM TO REPLACE ITEM BB-8 ABOVE, IF SELECTED)  REMOVE EXISTING DOORS AND REPLACE WITH HORTON STACKED DOOR SYSTEM. WILL REQUIRE STRUCTURAL ENGINEERING EVALUATION TO MODIFY STRUCTURE TO BE IN COMPLIANCE WITH HORTON STACKED DOOR SYTEM</t>
  </si>
  <si>
    <t>SUB-TOTAL ADD ALTERNATE NO. 1:</t>
  </si>
  <si>
    <t>BASE BID PLUS ADD ALTERNATE NO. 1:</t>
  </si>
  <si>
    <t>TOTAL</t>
  </si>
  <si>
    <t>Difference from Engineer's Estimate ($):</t>
  </si>
  <si>
    <t>N/A</t>
  </si>
  <si>
    <t>Difference from Engineer's Estimate (%):</t>
  </si>
  <si>
    <t>Richland Industries, LLC</t>
  </si>
  <si>
    <t>McCall Commercial Fencing, Inc.</t>
  </si>
  <si>
    <r>
      <rPr>
        <sz val="8"/>
        <rFont val="Arial"/>
        <family val="2"/>
      </rPr>
      <t>LS</t>
    </r>
  </si>
  <si>
    <r>
      <rPr>
        <sz val="8"/>
        <rFont val="Arial"/>
        <family val="2"/>
      </rPr>
      <t>LF</t>
    </r>
  </si>
  <si>
    <r>
      <rPr>
        <sz val="8"/>
        <rFont val="Arial"/>
        <family val="2"/>
      </rPr>
      <t>EA</t>
    </r>
  </si>
  <si>
    <t>Precision Approach, LLC</t>
  </si>
  <si>
    <t>Appalachian Foothills Contracting, Inc.</t>
  </si>
  <si>
    <t>Stansell Electric Company, Inc.</t>
  </si>
  <si>
    <t>UNIT COST4</t>
  </si>
  <si>
    <t>EXTENDED TOTAL4</t>
  </si>
  <si>
    <r>
      <rPr>
        <sz val="11"/>
        <rFont val="Calibri"/>
        <family val="2"/>
      </rPr>
      <t>L-807 (LED) Wind Cone, Style I-B, Size 2, with L- 810 (LED) Obstruction Light, Installed on Existing
Concrete Pad</t>
    </r>
  </si>
  <si>
    <r>
      <rPr>
        <sz val="11"/>
        <rFont val="Calibri"/>
        <family val="2"/>
      </rPr>
      <t>No. 8 AWG, 5 kV, L-824, Type C Cable, Installed
in Trench, Duct Bank or Conduit</t>
    </r>
  </si>
  <si>
    <r>
      <rPr>
        <sz val="11"/>
        <rFont val="Calibri"/>
        <family val="2"/>
      </rPr>
      <t>No. 4 AWG, 600 V, THHN/THWN-2 Cable,
Installed in Trench, Duct Bank or Conduit</t>
    </r>
  </si>
  <si>
    <r>
      <rPr>
        <sz val="11"/>
        <rFont val="Calibri"/>
        <family val="2"/>
      </rPr>
      <t>No. 6 AWG, Solid, Bare Copper Counterpoise Wire, Installed Above the Duct Bank or Conduit, Including Connections/Terminations and Ground
Rods</t>
    </r>
  </si>
  <si>
    <r>
      <rPr>
        <sz val="11"/>
        <rFont val="Calibri"/>
        <family val="2"/>
      </rPr>
      <t>No. 6 AWG, Insulated, Stranded Equipment
Ground, Installed in Duct Bank or Conduit</t>
    </r>
  </si>
  <si>
    <r>
      <rPr>
        <sz val="11"/>
        <rFont val="Calibri"/>
        <family val="2"/>
      </rPr>
      <t>Non-Encased, Electrical Conduit, 1-Way, 2-Inch
PVC</t>
    </r>
  </si>
  <si>
    <r>
      <rPr>
        <sz val="11"/>
        <rFont val="Calibri"/>
        <family val="2"/>
      </rPr>
      <t>Electrical Junction Can, L-867, Class 1, Size B</t>
    </r>
  </si>
  <si>
    <r>
      <rPr>
        <sz val="11"/>
        <rFont val="Calibri"/>
        <family val="2"/>
      </rPr>
      <t>Runway Edge Light, L-861(L), Base Mounted,
Medium Intensity (LED), Complete in Place</t>
    </r>
  </si>
  <si>
    <r>
      <rPr>
        <sz val="11"/>
        <rFont val="Calibri"/>
        <family val="2"/>
      </rPr>
      <t>Runway Threshold Light, L-861E(L), Base Mounted, Medium Intensity (LED), Complete in
Place</t>
    </r>
  </si>
  <si>
    <r>
      <rPr>
        <sz val="11"/>
        <rFont val="Calibri"/>
        <family val="2"/>
      </rPr>
      <t>Taxiway Edge Light, L-861T(L), Base Mounted, Medium Intensity (LED), Complete in Place</t>
    </r>
  </si>
  <si>
    <r>
      <rPr>
        <sz val="11"/>
        <rFont val="Calibri"/>
        <family val="2"/>
      </rPr>
      <t>2-Module Sign, L-858 (LED), Internally Lighted, Medium Intensity, Size 1, Style 2, Class 1,
Installed on Existing Concrete Pad</t>
    </r>
  </si>
  <si>
    <r>
      <rPr>
        <sz val="11"/>
        <rFont val="Calibri"/>
        <family val="2"/>
      </rPr>
      <t>3-Module Sign, L-858 (LED), Internally Lighted, Medium Intensity, Size 1, Style 2, Class 1,
Installed on Existing Concrete Pad</t>
    </r>
  </si>
  <si>
    <r>
      <rPr>
        <sz val="11"/>
        <rFont val="Calibri"/>
        <family val="2"/>
      </rPr>
      <t>Precision Approach Path Indicator, L-881(L),
Style A, Class I, Installed on Existing Concrete Pad</t>
    </r>
  </si>
  <si>
    <r>
      <rPr>
        <sz val="11"/>
        <rFont val="Calibri"/>
        <family val="2"/>
      </rPr>
      <t>Runway End Identification Lights, L-849I(L), Style
E, Complete in Place</t>
    </r>
  </si>
  <si>
    <r>
      <rPr>
        <sz val="11"/>
        <rFont val="Calibri"/>
        <family val="2"/>
      </rPr>
      <t>Sign Pad Extension</t>
    </r>
  </si>
  <si>
    <r>
      <rPr>
        <sz val="11"/>
        <rFont val="Calibri"/>
        <family val="2"/>
      </rPr>
      <t>L-828 4kW Ferroresonant Constant Current
Regulator, Class 1, Style 1, 240V Input, Complete in Place</t>
    </r>
  </si>
  <si>
    <r>
      <rPr>
        <sz val="11"/>
        <rFont val="Calibri"/>
        <family val="2"/>
      </rPr>
      <t>L-828 7.5kW Thyristor Constant Current Regulator, Class 1, Style 1, 240V Input, Complete
in Place</t>
    </r>
  </si>
  <si>
    <r>
      <rPr>
        <sz val="11"/>
        <rFont val="Calibri"/>
        <family val="2"/>
      </rPr>
      <t>Refurbish Existing Rotating Beacon</t>
    </r>
  </si>
  <si>
    <r>
      <rPr>
        <sz val="11"/>
        <rFont val="Calibri"/>
        <family val="2"/>
      </rPr>
      <t>Re-Paint Existing Rotating Beacon Tower</t>
    </r>
  </si>
  <si>
    <r>
      <rPr>
        <sz val="11"/>
        <rFont val="Calibri"/>
        <family val="2"/>
      </rPr>
      <t>PAPI/REIL Flight Check (This item shall only include the cost of attendance and making any
required adjustments during the flight check.)</t>
    </r>
  </si>
  <si>
    <r>
      <rPr>
        <sz val="11"/>
        <rFont val="Calibri"/>
        <family val="2"/>
      </rPr>
      <t>Electrical Demolition, Complete</t>
    </r>
  </si>
  <si>
    <t>Tim's Tree Service, Inc.</t>
  </si>
  <si>
    <t>Delta Tree Service, LLC</t>
  </si>
  <si>
    <t>Ronald Franks Construction</t>
  </si>
  <si>
    <t>OBSTRUCTION REMOVAL</t>
  </si>
  <si>
    <t>ADD ALTERNATE #1:</t>
  </si>
  <si>
    <t>DESIGN SYSTEMS BUILDERS, LLC.</t>
  </si>
  <si>
    <t>F-161-1</t>
  </si>
  <si>
    <t>BARBED WIRE FENCE, 5-STRAND</t>
  </si>
  <si>
    <t>F-161-2</t>
  </si>
  <si>
    <t>STOCK FENCE GATE (16-FT-2EA,8-FT PANLES)</t>
  </si>
  <si>
    <t>T-901, T-908-1</t>
  </si>
  <si>
    <t>SEEDING AND MULCHING</t>
  </si>
  <si>
    <t>PROJECT TOTAL:</t>
  </si>
  <si>
    <t>TOTAL BID:</t>
  </si>
  <si>
    <t>Outcomes and Incomes, Inc.</t>
  </si>
  <si>
    <t>Corporate Hangar Site Preparation</t>
  </si>
  <si>
    <t>WILSON CONSTRUCTION GROUP, LLC</t>
  </si>
  <si>
    <t>T-901-4.1</t>
  </si>
  <si>
    <t>C-102-5.1e</t>
  </si>
  <si>
    <t>C-105</t>
  </si>
  <si>
    <t>P-152-4.1</t>
  </si>
  <si>
    <t>D-751</t>
  </si>
  <si>
    <t>P-209-5.1</t>
  </si>
  <si>
    <t>P-403-8.1</t>
  </si>
  <si>
    <t>P-602-5.1</t>
  </si>
  <si>
    <t>P-620-5.1.2</t>
  </si>
  <si>
    <t>T-905-5.2</t>
  </si>
  <si>
    <t>L-108</t>
  </si>
  <si>
    <t>02713-WL-1</t>
  </si>
  <si>
    <t>02713-WL-2</t>
  </si>
  <si>
    <t>02730-SA-1</t>
  </si>
  <si>
    <t>02730-SA-2</t>
  </si>
  <si>
    <t>02730-SA-3</t>
  </si>
  <si>
    <t>02730-SA-4</t>
  </si>
  <si>
    <t>02730-SA-5</t>
  </si>
  <si>
    <t>02730-SA-6</t>
  </si>
  <si>
    <t>SEEDING (PER 1,000 SQ. FT.)</t>
  </si>
  <si>
    <t>INSTALLATION AND REMOVAL OF SILT FENCE (W/O BACKING)</t>
  </si>
  <si>
    <t>EXCAVATION (UNCLASSIFIED)</t>
  </si>
  <si>
    <t>ADJUSTMENT OF EXISTING CATCHBASIN</t>
  </si>
  <si>
    <t>COMPACTED CRUSHED AGGREGATE BASE (6" DEPTH)</t>
  </si>
  <si>
    <t>COMPACTED CRUSHED AGGREGATE BASE (MAINTENANCE STONE)</t>
  </si>
  <si>
    <t>BITUMINOUS ASPHALT SURFACE MIX</t>
  </si>
  <si>
    <t>EMULSIFIED ASPHALT TACK COAT</t>
  </si>
  <si>
    <t>PAVEMENT STRIPING AND MARKINGS (YELLOW/TAXIWAY LEADERS)(REFLECTORIZED)</t>
  </si>
  <si>
    <t>TOPSOIL (FURNISHED FROM OFF THE SITE)</t>
  </si>
  <si>
    <t>ELECTRICAL SERVICE CONNECTION</t>
  </si>
  <si>
    <t>2" PVC SERVICE WATERLINE</t>
  </si>
  <si>
    <t>2" TAPPING SLEEVE AND VALVE</t>
  </si>
  <si>
    <t>4" PVC CLASS 200 GRAVITY SEWER LINE</t>
  </si>
  <si>
    <t>4" PVC CLASS 200 SANITARY FORCE MAIN LINE</t>
  </si>
  <si>
    <t>4" SANITARY SEWER AIR / VACUUM RELEASE VALVE</t>
  </si>
  <si>
    <t>1,000 GALLON SEPTIC TANK EFFLUENT PUMP PACKAGE</t>
  </si>
  <si>
    <t>SANITARY MANHOLE (DEPTH 4' TO 8')</t>
  </si>
  <si>
    <t>SANITARY SEWER CLEANOUT</t>
  </si>
  <si>
    <t>L.F.</t>
  </si>
  <si>
    <t>C.Y.</t>
  </si>
  <si>
    <t>EACH</t>
  </si>
  <si>
    <t>L.M.</t>
  </si>
  <si>
    <t>EA.</t>
  </si>
  <si>
    <t>Engineer's Estimate</t>
  </si>
  <si>
    <t>VUCON, LLC</t>
  </si>
  <si>
    <t>SS-300-5.1</t>
  </si>
  <si>
    <t>SS-301-5.2</t>
  </si>
  <si>
    <t>SS-301-5.4</t>
  </si>
  <si>
    <t>SS-301-5.5</t>
  </si>
  <si>
    <t>SS-403-8.1</t>
  </si>
  <si>
    <t>SS-403-8.2</t>
  </si>
  <si>
    <t>P-101-5.2a</t>
  </si>
  <si>
    <t>P-101-5.2b</t>
  </si>
  <si>
    <t>P-101-5.2c</t>
  </si>
  <si>
    <t>P-101-5.3</t>
  </si>
  <si>
    <t>P-101-5.4</t>
  </si>
  <si>
    <t>P-101-5.5</t>
  </si>
  <si>
    <t>P-152-4.2</t>
  </si>
  <si>
    <t>P-620-5.1</t>
  </si>
  <si>
    <t>P-620-5.2</t>
  </si>
  <si>
    <t>P-620-5.3</t>
  </si>
  <si>
    <t>P-608R-5.1</t>
  </si>
  <si>
    <t>T-904-5.1</t>
  </si>
  <si>
    <t>L-108-5.4</t>
  </si>
  <si>
    <t>L-108-5.5</t>
  </si>
  <si>
    <t>L-115-5.1</t>
  </si>
  <si>
    <t>SS-301-5.1</t>
  </si>
  <si>
    <t>LOCKOUT/TAGOUT AND CONSTANT CURRENT REGULATOR CALIBRATION PROCEDURES</t>
  </si>
  <si>
    <t>EXISTING BASE MOUNTED RUNWAY EDGE OR THRESHOLD LIGHT, REMOVED AND STORED, BASE DEMOLISHED</t>
  </si>
  <si>
    <t>EXISTING BASE MOUNTED TAXIWAY EDGE LIGHT, REMOVED AND STORED, BASE DEMOLISHED</t>
  </si>
  <si>
    <t>EXISTING BASE MOUNTED GUIDANCE SIGN, REMOVED, FOUNDATION DEMOLISHED</t>
  </si>
  <si>
    <t>EXISTING CONCRETE ENCASED, ELECTRICAL JUNCTION STRUCTURE, REMOVED</t>
  </si>
  <si>
    <t>ASPHALT SURFACE COURSE</t>
  </si>
  <si>
    <t>ASPHALT LEVELING COURSE</t>
  </si>
  <si>
    <t>CRACK REPAIR (LOW)</t>
  </si>
  <si>
    <t>CRACK REPAIR (MODERATE)</t>
  </si>
  <si>
    <t>CRACK REPAIR - FULL DEPTH (HIGH)</t>
  </si>
  <si>
    <t>REMOVAL OF FOREIGN SUBSTANCES / CONTAMINATES</t>
  </si>
  <si>
    <t>SURFACE PREPARATION / MARKING REMOVAL</t>
  </si>
  <si>
    <t>TRANSITIONAL VARIABLE-DEPTH MILLING</t>
  </si>
  <si>
    <t>BORROW EXCAVATION</t>
  </si>
  <si>
    <t>RUNWAY AND TAXIWAY MARKING (REFLECTIVE)</t>
  </si>
  <si>
    <t>RUNWAY AND TAXIWAY MARKING (NON-REFLECTIVE)</t>
  </si>
  <si>
    <t>TEMPORARY RUNWAY AND TAXIWAY MARKING</t>
  </si>
  <si>
    <t>RAPID CURE SEAL COAT</t>
  </si>
  <si>
    <t>NO. 8 AWG, 5KV, L-824, TYPE C CABLE, INSTALLED IN TRENCH, DUCT BANK OR CONDUIT</t>
  </si>
  <si>
    <t>NO. 6 AWG, SOLID, BARE COUNTERPOISE WIRE, INSTALLED IN TRENCH, INCLUDING CONNECTIONS/TERMINATIONS</t>
  </si>
  <si>
    <t>TRENCHING FOR DIRECT-BURIED BARE COUNTERPOISE WIRE, 8" MINIMUM DEPTH</t>
  </si>
  <si>
    <t>NO. 6 AWG STRANDED, 600V RATED, TYPE XHHW, GREEN INSULATED EQUIPMENT GROUND, INSTALLED IN TRENCH, DUCT BANK OR CONDUIT</t>
  </si>
  <si>
    <t>NON-ENCASED ELECTRICAL CONDUIT, 1W-2"C</t>
  </si>
  <si>
    <t>NON-ENCASED ELECTRICAL DUCT BANK, 2W-2"C</t>
  </si>
  <si>
    <t>ELECTRICAL JUNCTION STRUCTURE PLAZA, TWO L-867 CLASS 1, SIZE 16" DIAMETER BY 24" DEPTH JUNCTION CANS</t>
  </si>
  <si>
    <t>EXISTING GUIDANCE S REPLACED</t>
  </si>
  <si>
    <t>EXISTING STORED RUNWAY EDGE OR THRESHOLD LIGHT, INSTALLED ON NEW BASE</t>
  </si>
  <si>
    <t>EXISTING STORED TAXIWAY EDGE LIGHT, INSTALLED ON NEW BASE</t>
  </si>
  <si>
    <t>MOBILIZATION (FIXED COST)</t>
  </si>
  <si>
    <t>DEMOBILIZATION (FIXED COST)</t>
  </si>
  <si>
    <t>NO. 4 AWG, 5KV, L-824, TYPE C CABLE, INSTALLED IN TRENCH, DUCT BANK OR CONDUIT</t>
  </si>
  <si>
    <t>NEW L-858(L) BASE MOUNTED, SIZE 1, 2-MODULE GUIDANCE SIGN, INSTALLED</t>
  </si>
  <si>
    <t>ADDITIVE ALTERNATE NO. 1 - TAXIWAY A2 RELOCATION:</t>
  </si>
  <si>
    <t>SS-301-5.3</t>
  </si>
  <si>
    <t>SS-310-5.1</t>
  </si>
  <si>
    <t>SS-403-5.1</t>
  </si>
  <si>
    <t>P-101-5.1</t>
  </si>
  <si>
    <t>P-154-5.1</t>
  </si>
  <si>
    <t>D-701-5.1</t>
  </si>
  <si>
    <t>D-705-5.1</t>
  </si>
  <si>
    <t>D-705-5.2</t>
  </si>
  <si>
    <t>D-752-5.1</t>
  </si>
  <si>
    <t>L-110-5.3</t>
  </si>
  <si>
    <t>L-125-5.5</t>
  </si>
  <si>
    <t>L-125-5.6</t>
  </si>
  <si>
    <t>EXISTING BASE MOUNTED GUIDANCE SIGN, REMOVED AND STORED, FOUNDATION DEMOLISHED</t>
  </si>
  <si>
    <t>TEMPORARY AIRFIELD LIGHTING, PHASE 2</t>
  </si>
  <si>
    <t>12.5-MM MIXTURE, MT, ASPHALT PAVEMENT</t>
  </si>
  <si>
    <t>FULL DEPTH PAVEMENT REMOVAL</t>
  </si>
  <si>
    <t>6-INCH SUBBASE COURSE</t>
  </si>
  <si>
    <t>6-INCH CRUSHED AGGREGATE BASE COURSE</t>
  </si>
  <si>
    <t>30-INCH RCP, CLASS IV</t>
  </si>
  <si>
    <t>6-INCH UNDERDRAIN</t>
  </si>
  <si>
    <t>UNDERDRAIN CLEANOUT</t>
  </si>
  <si>
    <t>30-INCH TNDOT TYPE 'U' CROSS DRAIN ENDWALL</t>
  </si>
  <si>
    <t>CONCRETE ENCASED ELECTRICAL DUCT BANK, 2W-2"C</t>
  </si>
  <si>
    <t>NEW L-861T(L) BASE MOUNTED, TAXIWAY EDGE LIGHT, INSTALLED ON NEW BASE</t>
  </si>
  <si>
    <t>EXISTING STORED GUIDANCE SIGN, INSTALLED ON NEW FOUNDATION WITH PANEL REPLACEMENT</t>
  </si>
  <si>
    <t>79-555-0726-24</t>
  </si>
  <si>
    <t>Runway Pavement Improvements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</si>
</sst>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00"/>
    <numFmt numFmtId="166" formatCode="\$0.00"/>
    <numFmt numFmtId="167" formatCode="0.0"/>
  </numFmts>
  <fonts count="23" x14ac:knownFonts="1">
    <font>
      <sz val="11"/>
      <color theme="1"/>
      <name val="Calibri"/>
      <family val="2"/>
      <scheme val="minor"/>
    </font>
    <font>
      <b/>
      <sz val="11"/>
      <color theme="1"/>
      <name val="Calibri"/>
      <family val="2"/>
      <scheme val="minor"/>
    </font>
    <font>
      <b/>
      <i/>
      <sz val="12"/>
      <color theme="1"/>
      <name val="Calibri"/>
      <family val="2"/>
      <scheme val="minor"/>
    </font>
    <font>
      <u/>
      <sz val="11"/>
      <color theme="10"/>
      <name val="Calibri"/>
      <family val="2"/>
      <scheme val="minor"/>
    </font>
    <font>
      <b/>
      <sz val="18"/>
      <color theme="1"/>
      <name val="Calibri"/>
      <family val="2"/>
      <scheme val="minor"/>
    </font>
    <font>
      <b/>
      <sz val="12"/>
      <color theme="1"/>
      <name val="Calibri"/>
      <family val="2"/>
      <scheme val="minor"/>
    </font>
    <font>
      <sz val="11"/>
      <name val="Calibri"/>
      <family val="2"/>
      <scheme val="minor"/>
    </font>
    <font>
      <sz val="10"/>
      <color rgb="FF000000"/>
      <name val="Times New Roman"/>
      <family val="1"/>
    </font>
    <font>
      <sz val="10"/>
      <color rgb="FF000000"/>
      <name val="Times New Roman"/>
      <family val="1"/>
    </font>
    <font>
      <sz val="11"/>
      <color rgb="FF9C5700"/>
      <name val="Calibri"/>
      <family val="2"/>
      <scheme val="minor"/>
    </font>
    <font>
      <b/>
      <sz val="11"/>
      <color rgb="FFFF0000"/>
      <name val="Calibri"/>
      <family val="2"/>
      <scheme val="minor"/>
    </font>
    <font>
      <b/>
      <sz val="14"/>
      <color theme="1"/>
      <name val="Calibri"/>
      <family val="2"/>
      <scheme val="minor"/>
    </font>
    <font>
      <sz val="8"/>
      <name val="Calibri"/>
      <family val="2"/>
      <scheme val="minor"/>
    </font>
    <font>
      <b/>
      <sz val="11"/>
      <color theme="0"/>
      <name val="Calibri"/>
      <family val="2"/>
      <scheme val="minor"/>
    </font>
    <font>
      <sz val="8"/>
      <name val="Arial"/>
      <family val="2"/>
    </font>
    <font>
      <b/>
      <sz val="12"/>
      <name val="Calibri"/>
      <family val="2"/>
    </font>
    <font>
      <sz val="11"/>
      <color theme="1"/>
      <name val="Calibri"/>
      <family val="2"/>
    </font>
    <font>
      <sz val="11"/>
      <name val="Calibri"/>
      <family val="2"/>
    </font>
    <font>
      <sz val="11"/>
      <color rgb="FF9C0006"/>
      <name val="Calibri"/>
      <family val="2"/>
      <scheme val="minor"/>
    </font>
    <font>
      <sz val="11"/>
      <color rgb="FF000000"/>
      <name val="Calibri"/>
      <family val="2"/>
      <scheme val="minor"/>
    </font>
    <font>
      <sz val="11"/>
      <color rgb="FF000000"/>
      <name val="Calibri"/>
      <family val="2"/>
    </font>
    <font>
      <b/>
      <sz val="12"/>
      <name val="Calibri"/>
      <family val="2"/>
      <scheme val="minor"/>
    </font>
    <font>
      <b/>
      <sz val="11"/>
      <color theme="1"/>
      <name val="Calibri"/>
      <family val="2"/>
    </font>
  </fonts>
  <fills count="7">
    <fill>
      <patternFill patternType="none"/>
    </fill>
    <fill>
      <patternFill patternType="gray125"/>
    </fill>
    <fill>
      <patternFill patternType="solid">
        <fgColor rgb="FFFFEB9C"/>
      </patternFill>
    </fill>
    <fill>
      <patternFill patternType="solid">
        <fgColor theme="5"/>
        <bgColor theme="5"/>
      </patternFill>
    </fill>
    <fill>
      <patternFill patternType="solid">
        <fgColor theme="5" tint="0.79998168889431442"/>
        <bgColor theme="5" tint="0.79998168889431442"/>
      </patternFill>
    </fill>
    <fill>
      <patternFill patternType="solid">
        <fgColor rgb="FFFFC7CE"/>
      </patternFill>
    </fill>
    <fill>
      <patternFill patternType="solid">
        <fgColor theme="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style="thick">
        <color auto="1"/>
      </right>
      <top style="thick">
        <color auto="1"/>
      </top>
      <bottom style="thick">
        <color auto="1"/>
      </bottom>
      <diagonal/>
    </border>
    <border>
      <left/>
      <right/>
      <top style="thick">
        <color auto="1"/>
      </top>
      <bottom/>
      <diagonal/>
    </border>
    <border>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thin">
        <color theme="5" tint="0.39997558519241921"/>
      </right>
      <top style="thin">
        <color theme="5" tint="0.3999755851924192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theme="5" tint="0.39997558519241921"/>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theme="5" tint="0.39997558519241921"/>
      </right>
      <top/>
      <bottom style="thin">
        <color theme="5" tint="0.39997558519241921"/>
      </bottom>
      <diagonal/>
    </border>
  </borders>
  <cellStyleXfs count="6">
    <xf numFmtId="0" fontId="0" fillId="0" borderId="0"/>
    <xf numFmtId="0" fontId="3" fillId="0" borderId="0" applyNumberFormat="0" applyFill="0" applyBorder="0" applyAlignment="0" applyProtection="0"/>
    <xf numFmtId="0" fontId="7" fillId="0" borderId="0"/>
    <xf numFmtId="0" fontId="8" fillId="0" borderId="0"/>
    <xf numFmtId="0" fontId="9" fillId="2" borderId="0" applyNumberFormat="0" applyBorder="0" applyAlignment="0" applyProtection="0"/>
    <xf numFmtId="0" fontId="18" fillId="5" borderId="0" applyNumberFormat="0" applyBorder="0" applyAlignment="0" applyProtection="0"/>
  </cellStyleXfs>
  <cellXfs count="183">
    <xf numFmtId="0" fontId="0" fillId="0" borderId="0" xfId="0"/>
    <xf numFmtId="0" fontId="2" fillId="0" borderId="0" xfId="0" applyFont="1"/>
    <xf numFmtId="14" fontId="0" fillId="0" borderId="0" xfId="0" applyNumberFormat="1" applyAlignment="1">
      <alignment horizontal="left"/>
    </xf>
    <xf numFmtId="0" fontId="0" fillId="0" borderId="0" xfId="0" applyBorder="1"/>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Alignment="1">
      <alignment horizontal="center"/>
    </xf>
    <xf numFmtId="164" fontId="0" fillId="0" borderId="0" xfId="0" applyNumberFormat="1" applyBorder="1" applyAlignment="1">
      <alignment vertical="center" wrapText="1"/>
    </xf>
    <xf numFmtId="0" fontId="0" fillId="0" borderId="0" xfId="0" applyNumberFormat="1" applyBorder="1" applyAlignment="1">
      <alignment horizontal="center" vertical="center" wrapText="1"/>
    </xf>
    <xf numFmtId="164" fontId="5" fillId="0" borderId="2" xfId="0" applyNumberFormat="1" applyFont="1" applyBorder="1" applyAlignment="1">
      <alignment vertical="center" wrapText="1"/>
    </xf>
    <xf numFmtId="164" fontId="5" fillId="0" borderId="3" xfId="0" applyNumberFormat="1" applyFont="1" applyBorder="1" applyAlignment="1">
      <alignment vertical="center" wrapText="1"/>
    </xf>
    <xf numFmtId="0" fontId="4" fillId="0" borderId="0" xfId="0" applyFont="1" applyAlignment="1">
      <alignment horizontal="center" vertical="center"/>
    </xf>
    <xf numFmtId="0" fontId="0" fillId="0" borderId="4" xfId="0" applyBorder="1" applyAlignment="1">
      <alignment horizontal="center"/>
    </xf>
    <xf numFmtId="0" fontId="0" fillId="0" borderId="0" xfId="0" quotePrefix="1"/>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0" fontId="0" fillId="0" borderId="0" xfId="0" applyNumberFormat="1" applyAlignment="1">
      <alignment vertical="center"/>
    </xf>
    <xf numFmtId="0" fontId="0" fillId="0" borderId="0" xfId="0" applyFont="1" applyAlignment="1">
      <alignment horizontal="center" vertical="center"/>
    </xf>
    <xf numFmtId="0" fontId="0" fillId="0" borderId="0" xfId="0" applyFont="1" applyAlignment="1">
      <alignment vertical="center"/>
    </xf>
    <xf numFmtId="14" fontId="0" fillId="0" borderId="0" xfId="0" applyNumberFormat="1" applyFont="1" applyAlignment="1">
      <alignment horizontal="left" vertical="center"/>
    </xf>
    <xf numFmtId="0" fontId="0" fillId="0" borderId="0" xfId="0" applyFont="1"/>
    <xf numFmtId="14" fontId="0" fillId="0" borderId="0" xfId="0" applyNumberFormat="1" applyAlignment="1">
      <alignment horizontal="center" vertical="center"/>
    </xf>
    <xf numFmtId="0" fontId="9" fillId="2" borderId="0" xfId="4" applyAlignment="1">
      <alignment vertical="center"/>
    </xf>
    <xf numFmtId="0" fontId="0" fillId="0" borderId="0" xfId="0" applyAlignment="1">
      <alignment horizontal="left" vertical="center"/>
    </xf>
    <xf numFmtId="1" fontId="0" fillId="0" borderId="0" xfId="0" applyNumberFormat="1" applyAlignment="1">
      <alignment horizontal="center" vertical="center"/>
    </xf>
    <xf numFmtId="3" fontId="0" fillId="0" borderId="0" xfId="0" applyNumberFormat="1" applyAlignment="1">
      <alignment horizontal="center"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164" fontId="0" fillId="0" borderId="0" xfId="0" applyNumberFormat="1" applyAlignment="1">
      <alignment horizontal="right" vertical="center"/>
    </xf>
    <xf numFmtId="0" fontId="3" fillId="0" borderId="0" xfId="1" applyAlignment="1">
      <alignment horizontal="center" vertical="center"/>
    </xf>
    <xf numFmtId="0" fontId="6" fillId="0" borderId="0" xfId="1" applyFont="1" applyAlignment="1">
      <alignment horizontal="center" vertical="center"/>
    </xf>
    <xf numFmtId="0" fontId="0" fillId="0" borderId="0" xfId="0" applyAlignment="1">
      <alignment horizontal="left" vertical="center" wrapText="1"/>
    </xf>
    <xf numFmtId="0" fontId="1" fillId="0" borderId="0" xfId="0" applyFont="1" applyBorder="1" applyAlignment="1">
      <alignment horizontal="center"/>
    </xf>
    <xf numFmtId="0" fontId="1" fillId="0" borderId="0" xfId="0" applyFont="1" applyBorder="1"/>
    <xf numFmtId="8" fontId="1" fillId="0" borderId="0" xfId="0" applyNumberFormat="1" applyFont="1" applyBorder="1"/>
    <xf numFmtId="164" fontId="5" fillId="0" borderId="7" xfId="0" applyNumberFormat="1" applyFont="1" applyBorder="1" applyAlignment="1">
      <alignment vertical="center"/>
    </xf>
    <xf numFmtId="164" fontId="5" fillId="0" borderId="6" xfId="0" applyNumberFormat="1" applyFont="1" applyBorder="1" applyAlignment="1">
      <alignment vertical="center"/>
    </xf>
    <xf numFmtId="0" fontId="1" fillId="0" borderId="11" xfId="0" applyFont="1" applyBorder="1"/>
    <xf numFmtId="164" fontId="5" fillId="0" borderId="0" xfId="0" applyNumberFormat="1" applyFont="1" applyBorder="1" applyAlignment="1">
      <alignment vertical="center"/>
    </xf>
    <xf numFmtId="164" fontId="5" fillId="0" borderId="9" xfId="0" applyNumberFormat="1" applyFont="1" applyBorder="1" applyAlignment="1">
      <alignment vertical="center"/>
    </xf>
    <xf numFmtId="164" fontId="5" fillId="0" borderId="11" xfId="0" applyNumberFormat="1" applyFont="1" applyBorder="1" applyAlignment="1">
      <alignment vertical="center"/>
    </xf>
    <xf numFmtId="164" fontId="5" fillId="0" borderId="12" xfId="0" applyNumberFormat="1" applyFont="1" applyBorder="1" applyAlignment="1">
      <alignment vertical="center"/>
    </xf>
    <xf numFmtId="164" fontId="5" fillId="0" borderId="6" xfId="0" applyNumberFormat="1" applyFont="1" applyBorder="1" applyAlignment="1">
      <alignment horizontal="right" vertical="center"/>
    </xf>
    <xf numFmtId="8" fontId="1" fillId="0" borderId="9" xfId="0" applyNumberFormat="1" applyFont="1" applyBorder="1" applyAlignment="1">
      <alignment horizontal="right"/>
    </xf>
    <xf numFmtId="10" fontId="1" fillId="0" borderId="12" xfId="0" applyNumberFormat="1" applyFont="1" applyBorder="1" applyAlignment="1">
      <alignment horizontal="right"/>
    </xf>
    <xf numFmtId="0" fontId="1" fillId="0" borderId="11" xfId="0" applyFont="1" applyBorder="1" applyAlignment="1">
      <alignment horizontal="center"/>
    </xf>
    <xf numFmtId="8" fontId="10" fillId="0" borderId="0" xfId="0" applyNumberFormat="1" applyFont="1" applyFill="1" applyBorder="1"/>
    <xf numFmtId="0" fontId="11" fillId="0" borderId="0" xfId="0" applyFont="1" applyAlignment="1">
      <alignment horizontal="center" vertical="center"/>
    </xf>
    <xf numFmtId="14" fontId="0" fillId="0" borderId="0" xfId="0" applyNumberFormat="1" applyAlignment="1">
      <alignment horizontal="left" vertical="center"/>
    </xf>
    <xf numFmtId="0" fontId="0" fillId="0" borderId="0" xfId="0" applyNumberFormat="1" applyFont="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44" fontId="0" fillId="0" borderId="0" xfId="0" applyNumberFormat="1" applyAlignment="1">
      <alignment horizontal="right" vertical="center"/>
    </xf>
    <xf numFmtId="44" fontId="1" fillId="0" borderId="0" xfId="0" applyNumberFormat="1" applyFont="1" applyAlignment="1">
      <alignment horizontal="right" vertical="center"/>
    </xf>
    <xf numFmtId="44" fontId="1" fillId="0" borderId="0" xfId="0" applyNumberFormat="1" applyFont="1" applyAlignment="1">
      <alignment horizontal="left" vertical="center"/>
    </xf>
    <xf numFmtId="44" fontId="0" fillId="0" borderId="0" xfId="0" applyNumberFormat="1"/>
    <xf numFmtId="164" fontId="0" fillId="0" borderId="0" xfId="0" applyNumberFormat="1" applyAlignment="1">
      <alignment vertical="center"/>
    </xf>
    <xf numFmtId="164" fontId="0" fillId="0" borderId="0" xfId="0" applyNumberFormat="1"/>
    <xf numFmtId="165" fontId="1" fillId="0" borderId="0" xfId="0" applyNumberFormat="1" applyFont="1" applyAlignment="1">
      <alignment horizontal="right" vertical="center"/>
    </xf>
    <xf numFmtId="164" fontId="1" fillId="0" borderId="0" xfId="0" applyNumberFormat="1" applyFont="1" applyAlignment="1">
      <alignment horizontal="right" vertical="center"/>
    </xf>
    <xf numFmtId="164" fontId="1" fillId="0" borderId="0" xfId="0" applyNumberFormat="1" applyFont="1" applyAlignment="1">
      <alignment vertical="center"/>
    </xf>
    <xf numFmtId="8" fontId="10" fillId="0" borderId="0" xfId="0" applyNumberFormat="1" applyFont="1" applyBorder="1"/>
    <xf numFmtId="8" fontId="1" fillId="0" borderId="0" xfId="0" applyNumberFormat="1" applyFont="1" applyBorder="1" applyAlignment="1">
      <alignment horizontal="right"/>
    </xf>
    <xf numFmtId="10" fontId="1" fillId="0" borderId="0" xfId="0" applyNumberFormat="1" applyFont="1" applyBorder="1" applyAlignment="1">
      <alignment horizontal="right"/>
    </xf>
    <xf numFmtId="0" fontId="6" fillId="0" borderId="0" xfId="4" applyFont="1" applyFill="1" applyAlignment="1">
      <alignment vertical="center"/>
    </xf>
    <xf numFmtId="0" fontId="6" fillId="0" borderId="0" xfId="4" applyFont="1" applyFill="1" applyAlignment="1">
      <alignment horizontal="center" vertical="center"/>
    </xf>
    <xf numFmtId="0" fontId="0" fillId="0" borderId="0" xfId="0" applyNumberFormat="1" applyAlignment="1">
      <alignment horizontal="left" vertical="center"/>
    </xf>
    <xf numFmtId="44" fontId="0" fillId="0" borderId="0" xfId="0" applyNumberFormat="1" applyAlignment="1">
      <alignment horizontal="left" vertical="center"/>
    </xf>
    <xf numFmtId="44" fontId="0" fillId="0" borderId="0" xfId="0" applyNumberFormat="1" applyAlignment="1">
      <alignment vertical="center"/>
    </xf>
    <xf numFmtId="44" fontId="5" fillId="0" borderId="0" xfId="0" applyNumberFormat="1" applyFont="1" applyBorder="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Border="1" applyAlignment="1"/>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44" fontId="0" fillId="0" borderId="0" xfId="0" applyNumberFormat="1" applyAlignment="1">
      <alignment horizontal="center"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164" fontId="5" fillId="0" borderId="2" xfId="0" applyNumberFormat="1" applyFont="1" applyBorder="1" applyAlignment="1">
      <alignment vertical="center"/>
    </xf>
    <xf numFmtId="164" fontId="5" fillId="0" borderId="3" xfId="0" applyNumberFormat="1" applyFont="1" applyBorder="1" applyAlignment="1">
      <alignment vertical="center"/>
    </xf>
    <xf numFmtId="0" fontId="0" fillId="0" borderId="2" xfId="0" applyBorder="1"/>
    <xf numFmtId="0" fontId="5" fillId="0" borderId="1" xfId="0" applyFont="1" applyBorder="1" applyAlignment="1">
      <alignment horizontal="center" vertical="center" wrapText="1"/>
    </xf>
    <xf numFmtId="0" fontId="0" fillId="0" borderId="0" xfId="0" applyFill="1"/>
    <xf numFmtId="0" fontId="3" fillId="0" borderId="0" xfId="1" applyFill="1" applyAlignment="1">
      <alignment horizontal="center"/>
    </xf>
    <xf numFmtId="0" fontId="18" fillId="5" borderId="0" xfId="5" applyAlignment="1">
      <alignment horizontal="center" vertical="center"/>
    </xf>
    <xf numFmtId="0" fontId="19" fillId="0" borderId="0" xfId="1" applyFont="1" applyAlignment="1">
      <alignment horizontal="center" vertical="center"/>
    </xf>
    <xf numFmtId="1" fontId="20" fillId="0" borderId="17" xfId="0" applyNumberFormat="1" applyFont="1" applyBorder="1" applyAlignment="1">
      <alignment horizontal="center" vertical="top" shrinkToFit="1"/>
    </xf>
    <xf numFmtId="0" fontId="17" fillId="0" borderId="17" xfId="0" applyFont="1" applyBorder="1" applyAlignment="1">
      <alignment horizontal="center" vertical="top" wrapText="1"/>
    </xf>
    <xf numFmtId="0" fontId="17" fillId="0" borderId="17" xfId="0" applyFont="1" applyBorder="1" applyAlignment="1">
      <alignment horizontal="left" vertical="top" wrapText="1"/>
    </xf>
    <xf numFmtId="165" fontId="20" fillId="0" borderId="17" xfId="0" applyNumberFormat="1" applyFont="1" applyBorder="1" applyAlignment="1">
      <alignment horizontal="right" vertical="top" shrinkToFit="1"/>
    </xf>
    <xf numFmtId="3" fontId="20" fillId="0" borderId="17" xfId="0" applyNumberFormat="1" applyFont="1" applyBorder="1" applyAlignment="1">
      <alignment horizontal="center" vertical="top" shrinkToFit="1"/>
    </xf>
    <xf numFmtId="166" fontId="20" fillId="0" borderId="17" xfId="0" applyNumberFormat="1" applyFont="1" applyBorder="1" applyAlignment="1">
      <alignment horizontal="right" vertical="top" shrinkToFit="1"/>
    </xf>
    <xf numFmtId="14" fontId="6" fillId="0" borderId="0" xfId="4" applyNumberFormat="1" applyFont="1" applyFill="1" applyAlignment="1">
      <alignment horizontal="left" vertical="center"/>
    </xf>
    <xf numFmtId="8" fontId="0" fillId="0" borderId="0" xfId="0" applyNumberFormat="1" applyAlignment="1">
      <alignment horizontal="right" vertical="center"/>
    </xf>
    <xf numFmtId="8" fontId="1" fillId="0" borderId="0" xfId="0" applyNumberFormat="1" applyFont="1" applyAlignment="1">
      <alignment horizontal="right" vertical="center"/>
    </xf>
    <xf numFmtId="8" fontId="0" fillId="4" borderId="15" xfId="0" applyNumberFormat="1" applyFont="1" applyFill="1" applyBorder="1" applyAlignment="1">
      <alignment horizontal="right" vertical="center"/>
    </xf>
    <xf numFmtId="8" fontId="0" fillId="0" borderId="15" xfId="0" applyNumberFormat="1" applyFont="1" applyBorder="1" applyAlignment="1">
      <alignment horizontal="right" vertical="center"/>
    </xf>
    <xf numFmtId="8" fontId="1" fillId="4" borderId="16" xfId="0" applyNumberFormat="1" applyFont="1" applyFill="1" applyBorder="1" applyAlignment="1">
      <alignment horizontal="right" vertical="center"/>
    </xf>
    <xf numFmtId="8" fontId="1" fillId="0" borderId="16" xfId="0" applyNumberFormat="1" applyFont="1" applyBorder="1" applyAlignment="1">
      <alignment horizontal="right" vertical="center"/>
    </xf>
    <xf numFmtId="8" fontId="1" fillId="0" borderId="19" xfId="0" applyNumberFormat="1" applyFont="1" applyBorder="1" applyAlignment="1">
      <alignment horizontal="right" vertical="center"/>
    </xf>
    <xf numFmtId="8" fontId="0" fillId="0" borderId="18" xfId="0" applyNumberFormat="1" applyBorder="1"/>
    <xf numFmtId="0" fontId="17" fillId="0" borderId="20" xfId="0" applyFont="1" applyBorder="1" applyAlignment="1">
      <alignment horizontal="center" vertical="top" wrapText="1"/>
    </xf>
    <xf numFmtId="1" fontId="20" fillId="0" borderId="20" xfId="0" applyNumberFormat="1" applyFont="1" applyBorder="1" applyAlignment="1">
      <alignment horizontal="center" vertical="top" shrinkToFit="1"/>
    </xf>
    <xf numFmtId="165" fontId="20" fillId="0" borderId="20" xfId="0" applyNumberFormat="1" applyFont="1" applyBorder="1" applyAlignment="1">
      <alignment horizontal="right" vertical="top" shrinkToFit="1"/>
    </xf>
    <xf numFmtId="165" fontId="20" fillId="4" borderId="21" xfId="0" applyNumberFormat="1" applyFont="1" applyFill="1" applyBorder="1" applyAlignment="1">
      <alignment horizontal="right" vertical="top" shrinkToFit="1"/>
    </xf>
    <xf numFmtId="0" fontId="13" fillId="3" borderId="25" xfId="0" applyFont="1" applyFill="1" applyBorder="1" applyAlignment="1">
      <alignment horizontal="center" vertical="center"/>
    </xf>
    <xf numFmtId="164" fontId="5" fillId="0" borderId="1" xfId="0" applyNumberFormat="1" applyFont="1" applyBorder="1" applyAlignment="1">
      <alignment vertical="center"/>
    </xf>
    <xf numFmtId="1" fontId="20" fillId="0" borderId="0" xfId="0" applyNumberFormat="1" applyFont="1" applyBorder="1" applyAlignment="1">
      <alignment horizontal="center" vertical="top" shrinkToFit="1"/>
    </xf>
    <xf numFmtId="0" fontId="17" fillId="0" borderId="0" xfId="0" applyFont="1" applyBorder="1" applyAlignment="1">
      <alignment horizontal="center" vertical="top" wrapText="1"/>
    </xf>
    <xf numFmtId="0" fontId="17" fillId="0" borderId="0" xfId="0" applyFont="1" applyBorder="1" applyAlignment="1">
      <alignment horizontal="left" vertical="top" wrapText="1"/>
    </xf>
    <xf numFmtId="165" fontId="20" fillId="0" borderId="0" xfId="0" applyNumberFormat="1" applyFont="1" applyBorder="1" applyAlignment="1">
      <alignment horizontal="right" vertical="top" shrinkToFit="1"/>
    </xf>
    <xf numFmtId="1" fontId="20" fillId="0" borderId="0" xfId="0" applyNumberFormat="1" applyFont="1" applyBorder="1" applyAlignment="1">
      <alignment horizontal="center" vertical="center"/>
    </xf>
    <xf numFmtId="0" fontId="17" fillId="0" borderId="0" xfId="0" applyNumberFormat="1" applyFont="1" applyBorder="1" applyAlignment="1">
      <alignment horizontal="center" vertical="center"/>
    </xf>
    <xf numFmtId="0" fontId="17" fillId="0" borderId="0" xfId="0" applyNumberFormat="1" applyFont="1" applyBorder="1" applyAlignment="1">
      <alignment horizontal="left" vertical="center"/>
    </xf>
    <xf numFmtId="165" fontId="20" fillId="0" borderId="0" xfId="0" applyNumberFormat="1" applyFont="1" applyBorder="1" applyAlignment="1">
      <alignment horizontal="right" vertical="center"/>
    </xf>
    <xf numFmtId="0" fontId="20" fillId="0" borderId="0" xfId="0" applyNumberFormat="1" applyFont="1" applyBorder="1" applyAlignment="1">
      <alignment horizontal="center" vertical="center"/>
    </xf>
    <xf numFmtId="167" fontId="20" fillId="0" borderId="0" xfId="0" applyNumberFormat="1" applyFont="1" applyBorder="1" applyAlignment="1">
      <alignment horizontal="center" vertical="center"/>
    </xf>
    <xf numFmtId="0" fontId="9" fillId="2" borderId="0" xfId="4"/>
    <xf numFmtId="14" fontId="6" fillId="6" borderId="0" xfId="4" applyNumberFormat="1" applyFont="1" applyFill="1" applyAlignment="1">
      <alignment horizontal="left" vertical="center"/>
    </xf>
    <xf numFmtId="1" fontId="16" fillId="0" borderId="0" xfId="0" applyNumberFormat="1" applyFont="1" applyAlignment="1">
      <alignment horizontal="center" vertical="center"/>
    </xf>
    <xf numFmtId="0" fontId="16" fillId="0" borderId="0" xfId="0" applyNumberFormat="1" applyFont="1" applyAlignment="1">
      <alignment horizontal="center" vertical="center"/>
    </xf>
    <xf numFmtId="0" fontId="16" fillId="0" borderId="0" xfId="0" applyNumberFormat="1" applyFont="1" applyAlignment="1">
      <alignment horizontal="left" vertical="center"/>
    </xf>
    <xf numFmtId="0" fontId="22" fillId="0" borderId="0" xfId="0" applyNumberFormat="1" applyFont="1" applyBorder="1" applyAlignment="1">
      <alignment horizontal="center" vertical="center"/>
    </xf>
    <xf numFmtId="1" fontId="22" fillId="0" borderId="0" xfId="0" applyNumberFormat="1" applyFont="1" applyBorder="1" applyAlignment="1">
      <alignment horizontal="center" vertical="center"/>
    </xf>
    <xf numFmtId="165" fontId="22" fillId="0" borderId="0" xfId="0" applyNumberFormat="1" applyFont="1" applyBorder="1" applyAlignment="1">
      <alignment horizontal="right" vertical="center"/>
    </xf>
    <xf numFmtId="165" fontId="16" fillId="0" borderId="0" xfId="0" applyNumberFormat="1" applyFont="1" applyAlignment="1">
      <alignment horizontal="right" vertical="center"/>
    </xf>
    <xf numFmtId="1" fontId="16" fillId="0" borderId="1" xfId="0" applyNumberFormat="1" applyFont="1" applyBorder="1" applyAlignment="1">
      <alignment horizontal="center" vertical="center"/>
    </xf>
    <xf numFmtId="0" fontId="16" fillId="0" borderId="2" xfId="0" applyNumberFormat="1" applyFont="1" applyBorder="1" applyAlignment="1">
      <alignment horizontal="center" vertical="center"/>
    </xf>
    <xf numFmtId="1" fontId="16" fillId="0" borderId="2" xfId="0" applyNumberFormat="1" applyFont="1" applyBorder="1" applyAlignment="1">
      <alignment horizontal="center" vertical="center"/>
    </xf>
    <xf numFmtId="165" fontId="16" fillId="0" borderId="2" xfId="0" applyNumberFormat="1" applyFont="1" applyBorder="1" applyAlignment="1">
      <alignment horizontal="right" vertical="center"/>
    </xf>
    <xf numFmtId="0" fontId="22" fillId="0" borderId="2" xfId="0" applyNumberFormat="1" applyFont="1" applyBorder="1" applyAlignment="1">
      <alignment horizontal="left" vertical="center"/>
    </xf>
    <xf numFmtId="165" fontId="22" fillId="0" borderId="2" xfId="0" applyNumberFormat="1" applyFont="1" applyBorder="1" applyAlignment="1">
      <alignment horizontal="right" vertical="center"/>
    </xf>
    <xf numFmtId="165" fontId="22" fillId="0" borderId="3" xfId="0" applyNumberFormat="1" applyFont="1" applyBorder="1" applyAlignment="1">
      <alignment horizontal="right" vertical="center"/>
    </xf>
    <xf numFmtId="1" fontId="20" fillId="0" borderId="1" xfId="0" applyNumberFormat="1" applyFont="1" applyBorder="1" applyAlignment="1">
      <alignment horizontal="center" vertical="top" shrinkToFit="1"/>
    </xf>
    <xf numFmtId="0" fontId="16" fillId="0" borderId="0" xfId="0" applyFont="1" applyFill="1" applyAlignment="1">
      <alignment vertical="top" wrapText="1"/>
    </xf>
    <xf numFmtId="0" fontId="0" fillId="0" borderId="0" xfId="0" applyFill="1" applyAlignment="1">
      <alignment vertical="top" wrapText="1"/>
    </xf>
    <xf numFmtId="8" fontId="0" fillId="0" borderId="18" xfId="0" applyNumberFormat="1" applyFill="1" applyBorder="1"/>
    <xf numFmtId="164" fontId="0" fillId="0" borderId="0" xfId="0" applyNumberFormat="1" applyFill="1" applyAlignment="1">
      <alignment horizontal="right" vertical="center"/>
    </xf>
    <xf numFmtId="44" fontId="0" fillId="0" borderId="0" xfId="0" applyNumberFormat="1" applyFill="1" applyAlignment="1">
      <alignment horizontal="right" vertical="center"/>
    </xf>
    <xf numFmtId="44" fontId="0" fillId="0" borderId="0" xfId="0" applyNumberFormat="1" applyFill="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1" fillId="0" borderId="8" xfId="0" applyFont="1" applyBorder="1" applyAlignment="1">
      <alignment horizontal="right"/>
    </xf>
    <xf numFmtId="0" fontId="1" fillId="0" borderId="0" xfId="0" applyFont="1" applyBorder="1" applyAlignment="1">
      <alignment horizontal="right"/>
    </xf>
    <xf numFmtId="0" fontId="1" fillId="0" borderId="10" xfId="0" applyFont="1" applyBorder="1" applyAlignment="1">
      <alignment horizontal="right"/>
    </xf>
    <xf numFmtId="0" fontId="1" fillId="0" borderId="11" xfId="0" applyFont="1" applyBorder="1" applyAlignment="1">
      <alignment horizontal="right"/>
    </xf>
    <xf numFmtId="0" fontId="5" fillId="0" borderId="5" xfId="0" applyNumberFormat="1" applyFont="1" applyBorder="1" applyAlignment="1">
      <alignment horizontal="right" vertical="center"/>
    </xf>
    <xf numFmtId="0" fontId="5" fillId="0" borderId="7" xfId="0" applyNumberFormat="1" applyFont="1" applyBorder="1" applyAlignment="1">
      <alignment horizontal="right" vertical="center"/>
    </xf>
    <xf numFmtId="0" fontId="5" fillId="0" borderId="8" xfId="0" applyNumberFormat="1" applyFont="1" applyBorder="1" applyAlignment="1">
      <alignment horizontal="right" vertical="center"/>
    </xf>
    <xf numFmtId="0" fontId="5" fillId="0" borderId="0" xfId="0" applyNumberFormat="1" applyFont="1" applyBorder="1" applyAlignment="1">
      <alignment horizontal="right" vertical="center"/>
    </xf>
    <xf numFmtId="0" fontId="5" fillId="0" borderId="10" xfId="0" applyNumberFormat="1" applyFont="1" applyBorder="1" applyAlignment="1">
      <alignment horizontal="right" vertical="center"/>
    </xf>
    <xf numFmtId="0" fontId="5" fillId="0" borderId="11" xfId="0" applyNumberFormat="1" applyFont="1" applyBorder="1" applyAlignment="1">
      <alignment horizontal="right"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8" fontId="5" fillId="0" borderId="13" xfId="0" applyNumberFormat="1" applyFont="1" applyBorder="1" applyAlignment="1">
      <alignment horizontal="center"/>
    </xf>
    <xf numFmtId="164" fontId="5" fillId="0" borderId="13" xfId="0" applyNumberFormat="1" applyFont="1" applyBorder="1" applyAlignment="1">
      <alignment horizontal="center"/>
    </xf>
    <xf numFmtId="164" fontId="0" fillId="0" borderId="14" xfId="0" applyNumberFormat="1" applyFont="1" applyBorder="1" applyAlignment="1">
      <alignment horizontal="center"/>
    </xf>
    <xf numFmtId="164" fontId="1" fillId="0" borderId="14" xfId="0" applyNumberFormat="1" applyFont="1" applyBorder="1" applyAlignment="1">
      <alignment horizontal="center"/>
    </xf>
    <xf numFmtId="8" fontId="5" fillId="0" borderId="13" xfId="0" applyNumberFormat="1" applyFont="1" applyBorder="1" applyAlignment="1">
      <alignment horizontal="center" vertical="center"/>
    </xf>
    <xf numFmtId="0" fontId="5" fillId="0" borderId="0" xfId="0" applyFont="1" applyBorder="1" applyAlignment="1">
      <alignment horizontal="right" vertical="center"/>
    </xf>
    <xf numFmtId="164" fontId="5" fillId="0" borderId="13" xfId="0" applyNumberFormat="1" applyFont="1" applyBorder="1" applyAlignment="1">
      <alignment horizontal="center" vertical="center"/>
    </xf>
    <xf numFmtId="0" fontId="1" fillId="0" borderId="1" xfId="0" applyFont="1" applyBorder="1" applyAlignment="1">
      <alignment horizontal="center"/>
    </xf>
    <xf numFmtId="0" fontId="0" fillId="0" borderId="3" xfId="0" applyBorder="1" applyAlignment="1">
      <alignment horizontal="center"/>
    </xf>
    <xf numFmtId="0" fontId="5" fillId="0" borderId="22" xfId="0" applyNumberFormat="1" applyFont="1" applyBorder="1" applyAlignment="1">
      <alignment horizontal="right" vertical="center"/>
    </xf>
    <xf numFmtId="0" fontId="5" fillId="0" borderId="23" xfId="0" applyNumberFormat="1" applyFont="1" applyBorder="1" applyAlignment="1">
      <alignment horizontal="right" vertical="center"/>
    </xf>
    <xf numFmtId="164" fontId="5" fillId="0" borderId="23" xfId="0" applyNumberFormat="1" applyFont="1" applyBorder="1" applyAlignment="1">
      <alignment horizontal="center" vertical="center"/>
    </xf>
    <xf numFmtId="164" fontId="5" fillId="0" borderId="24" xfId="0" applyNumberFormat="1" applyFont="1" applyBorder="1" applyAlignment="1">
      <alignment horizontal="center" vertical="center"/>
    </xf>
    <xf numFmtId="0" fontId="5" fillId="0" borderId="1" xfId="0" applyNumberFormat="1" applyFont="1" applyBorder="1" applyAlignment="1">
      <alignment horizontal="right" vertical="center"/>
    </xf>
    <xf numFmtId="0" fontId="5" fillId="0" borderId="2" xfId="0" applyNumberFormat="1" applyFont="1" applyBorder="1" applyAlignment="1">
      <alignment horizontal="right" vertical="center"/>
    </xf>
    <xf numFmtId="0" fontId="1" fillId="0" borderId="0" xfId="0" applyFont="1" applyBorder="1" applyAlignment="1">
      <alignment horizontal="right" vertical="center"/>
    </xf>
    <xf numFmtId="0" fontId="21" fillId="0" borderId="1" xfId="0" applyFont="1" applyBorder="1" applyAlignment="1">
      <alignment horizontal="center" vertical="center"/>
    </xf>
    <xf numFmtId="0" fontId="21" fillId="0" borderId="3" xfId="0" applyFont="1" applyBorder="1" applyAlignment="1">
      <alignment horizontal="center" vertical="center"/>
    </xf>
    <xf numFmtId="44" fontId="5" fillId="0" borderId="13" xfId="0" applyNumberFormat="1" applyFont="1" applyBorder="1" applyAlignment="1">
      <alignment horizontal="center" vertical="center"/>
    </xf>
  </cellXfs>
  <cellStyles count="6">
    <cellStyle name="Bad" xfId="5" builtinId="27"/>
    <cellStyle name="Hyperlink" xfId="1" builtinId="8"/>
    <cellStyle name="Neutral" xfId="4" builtinId="28"/>
    <cellStyle name="Normal" xfId="0" builtinId="0"/>
    <cellStyle name="Normal 2" xfId="2" xr:uid="{066B2C3C-DFA1-4024-843E-E25109492581}"/>
    <cellStyle name="Normal 3" xfId="3" xr:uid="{594D58DE-4EB8-49A5-8299-AB176C35DAEE}"/>
  </cellStyles>
  <dxfs count="160">
    <dxf>
      <numFmt numFmtId="164" formatCode="&quot;$&quot;#,##0.00"/>
      <fill>
        <patternFill patternType="none">
          <fgColor indexed="64"/>
          <bgColor auto="1"/>
        </patternFill>
      </fill>
      <alignment vertical="center" textRotation="0" wrapText="0" indent="0" justifyLastLine="0" shrinkToFit="0" readingOrder="0"/>
    </dxf>
    <dxf>
      <numFmt numFmtId="164" formatCode="&quot;$&quot;#,##0.00"/>
      <fill>
        <patternFill patternType="none">
          <fgColor indexed="64"/>
          <bgColor auto="1"/>
        </patternFill>
      </fill>
      <alignment horizontal="righ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34" formatCode="_(&quot;$&quot;* #,##0.00_);_(&quot;$&quot;* \(#,##0.00\);_(&quot;$&quot;* &quot;-&quot;??_);_(@_)"/>
      <alignment horizontal="lef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alignment horizontal="left" vertical="center" textRotation="0" wrapText="0" indent="0" justifyLastLine="0" shrinkToFit="0" readingOrder="0"/>
    </dxf>
    <dxf>
      <alignment horizontal="center" vertical="center" textRotation="0" wrapText="0" indent="0" justifyLastLine="0" shrinkToFit="0" readingOrder="0"/>
    </dxf>
    <dxf>
      <font>
        <b/>
      </font>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font>
        <b/>
      </font>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font>
        <b/>
      </font>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alignment horizontal="left"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alignment horizontal="left" vertical="center" textRotation="0" wrapText="0" indent="0" justifyLastLine="0" shrinkToFit="0" readingOrder="0"/>
    </dxf>
    <dxf>
      <alignment horizontal="center" vertical="center" textRotation="0" wrapText="0" indent="0" justifyLastLine="0" shrinkToFit="0" readingOrder="0"/>
    </dxf>
    <dxf>
      <font>
        <b/>
      </font>
      <numFmt numFmtId="164" formatCode="&quot;$&quot;#,##0.00"/>
      <alignment horizontal="general" vertical="center" textRotation="0" wrapText="0" indent="0" justifyLastLine="0" shrinkToFit="0" readingOrder="0"/>
    </dxf>
    <dxf>
      <numFmt numFmtId="164" formatCode="&quot;$&quot;#,##0.00"/>
      <alignment horizontal="right" vertical="center" textRotation="0" wrapText="0" indent="0" justifyLastLine="0" shrinkToFit="0" readingOrder="0"/>
    </dxf>
    <dxf>
      <font>
        <b/>
      </font>
      <numFmt numFmtId="164" formatCode="&quot;$&quot;#,##0.00"/>
      <alignment horizontal="right" vertical="center" textRotation="0" wrapText="0" indent="0" justifyLastLine="0" shrinkToFit="0" readingOrder="0"/>
    </dxf>
    <dxf>
      <numFmt numFmtId="164" formatCode="&quot;$&quot;#,##0.00"/>
      <alignment horizontal="right" vertical="center" textRotation="0" wrapText="0" indent="0" justifyLastLine="0" shrinkToFit="0" readingOrder="0"/>
    </dxf>
    <dxf>
      <font>
        <b/>
      </font>
      <numFmt numFmtId="164" formatCode="&quot;$&quot;#,##0.00"/>
      <alignment horizontal="righ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font>
        <b/>
      </font>
      <numFmt numFmtId="34" formatCode="_(&quot;$&quot;* #,##0.00_);_(&quot;$&quot;* \(#,##0.00\);_(&quot;$&quot;* &quot;-&quot;??_);_(@_)"/>
      <alignment horizontal="lef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font>
        <b/>
      </font>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font>
        <b/>
      </font>
      <numFmt numFmtId="34" formatCode="_(&quot;$&quot;* #,##0.00_);_(&quot;$&quot;* \(#,##0.00\);_(&quot;$&quot;* &quot;-&quot;??_);_(@_)"/>
      <alignment horizontal="right" vertical="center" textRotation="0" wrapText="0" indent="0" justifyLastLine="0" shrinkToFit="0" readingOrder="0"/>
    </dxf>
    <dxf>
      <numFmt numFmtId="34" formatCode="_(&quot;$&quot;* #,##0.00_);_(&quot;$&quot;* \(#,##0.00\);_(&quot;$&quot;* &quot;-&quot;??_);_(@_)"/>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5"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5"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5"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5"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1" formatCode="0"/>
      <alignment horizontal="center" vertical="top" textRotation="0" wrapText="0" indent="0" justifyLastLine="0" shrinkToFit="1" readingOrder="0"/>
    </dxf>
    <dxf>
      <border outline="0">
        <top style="medium">
          <color indexed="64"/>
        </top>
      </border>
    </dxf>
    <dxf>
      <font>
        <b val="0"/>
        <i val="0"/>
        <strike val="0"/>
        <condense val="0"/>
        <extend val="0"/>
        <outline val="0"/>
        <shadow val="0"/>
        <u val="none"/>
        <vertAlign val="baseline"/>
        <sz val="11"/>
        <color theme="1"/>
        <name val="Calibri"/>
        <family val="2"/>
        <scheme val="none"/>
      </font>
      <alignment horizontal="right"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65" formatCode="\$#,##0.00"/>
      <alignment horizontal="right"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none"/>
      </font>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none"/>
      </font>
      <numFmt numFmtId="1" formatCode="0"/>
      <alignment horizontal="center" vertical="center" textRotation="0" wrapText="0" indent="0" justifyLastLine="0" shrinkToFit="0" readingOrder="0"/>
    </dxf>
    <dxf>
      <font>
        <strike val="0"/>
        <outline val="0"/>
        <shadow val="0"/>
        <u val="none"/>
        <vertAlign val="baseline"/>
        <sz val="11"/>
        <name val="Calibri"/>
        <family val="2"/>
        <scheme val="none"/>
      </font>
      <alignment horizontal="left" vertical="center" textRotation="0" wrapText="0" indent="0" justifyLastLine="0" shrinkToFit="0" readingOrder="0"/>
    </dxf>
    <dxf>
      <alignment horizontal="center"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numFmt numFmtId="164" formatCode="&quot;$&quot;#,##0.00"/>
      <alignment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0" formatCode="General"/>
      <alignment vertical="center" textRotation="0" wrapText="0" indent="0" justifyLastLine="0" shrinkToFit="0" readingOrder="0"/>
    </dxf>
    <dxf>
      <alignment vertical="center" textRotation="0" wrapText="0" indent="0" justifyLastLine="0" shrinkToFit="0" readingOrder="0"/>
    </dxf>
    <dxf>
      <alignment horizontal="center" vertical="center" textRotation="0" wrapText="0" indent="0" justifyLastLine="0" shrinkToFit="0" readingOrder="0"/>
    </dxf>
    <dxf>
      <numFmt numFmtId="165" formatCode="\$#,##0.00"/>
      <alignment horizontal="right" vertical="center" textRotation="0" wrapText="0" indent="0" justifyLastLine="0" shrinkToFit="0" readingOrder="0"/>
    </dxf>
    <dxf>
      <numFmt numFmtId="165" formatCode="\$#,##0.00"/>
      <alignment horizontal="right" vertical="center" textRotation="0" wrapText="0" indent="0" justifyLastLine="0" shrinkToFit="0" readingOrder="0"/>
    </dxf>
    <dxf>
      <numFmt numFmtId="165" formatCode="\$#,##0.00"/>
      <alignment horizontal="right" vertical="center" textRotation="0" wrapText="0" indent="0" justifyLastLine="0" shrinkToFit="0" readingOrder="0"/>
    </dxf>
    <dxf>
      <numFmt numFmtId="165" formatCode="\$#,##0.00"/>
      <alignment horizontal="right" vertical="center" textRotation="0" wrapText="0" indent="0" justifyLastLine="0" shrinkToFit="0" readingOrder="0"/>
    </dxf>
    <dxf>
      <numFmt numFmtId="1" formatCode="0"/>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font>
        <strike val="0"/>
        <outline val="0"/>
        <shadow val="0"/>
        <u val="none"/>
        <vertAlign val="baseline"/>
        <sz val="11"/>
        <name val="Calibri"/>
        <family val="2"/>
        <scheme val="minor"/>
      </font>
      <numFmt numFmtId="0" formatCode="General"/>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strike val="0"/>
        <outline val="0"/>
        <shadow val="0"/>
        <u val="none"/>
        <vertAlign val="baseline"/>
        <sz val="18"/>
        <color theme="1"/>
        <name val="Calibri"/>
        <family val="2"/>
        <scheme val="minor"/>
      </font>
      <alignment horizontal="center" vertical="center" textRotation="0" wrapText="0"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164" formatCode="&quot;$&quot;#,##0.00"/>
      <alignment horizontal="general"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s>
  <tableStyles count="0" defaultTableStyle="TableStyleMedium3"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20</xdr:col>
      <xdr:colOff>0</xdr:colOff>
      <xdr:row>12</xdr:row>
      <xdr:rowOff>104775</xdr:rowOff>
    </xdr:from>
    <xdr:to>
      <xdr:col>20</xdr:col>
      <xdr:colOff>1285875</xdr:colOff>
      <xdr:row>14</xdr:row>
      <xdr:rowOff>0</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8DCBD819-B6D1-415B-B567-8F02A2B7E625}"/>
            </a:ext>
          </a:extLst>
        </xdr:cNvPr>
        <xdr:cNvSpPr/>
      </xdr:nvSpPr>
      <xdr:spPr>
        <a:xfrm>
          <a:off x="0" y="104775"/>
          <a:ext cx="1285875" cy="2762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twoCellAnchor>
    <xdr:from>
      <xdr:col>1</xdr:col>
      <xdr:colOff>0</xdr:colOff>
      <xdr:row>6</xdr:row>
      <xdr:rowOff>0</xdr:rowOff>
    </xdr:from>
    <xdr:to>
      <xdr:col>20</xdr:col>
      <xdr:colOff>0</xdr:colOff>
      <xdr:row>14</xdr:row>
      <xdr:rowOff>9525</xdr:rowOff>
    </xdr:to>
    <xdr:sp macro="" textlink="">
      <xdr:nvSpPr>
        <xdr:cNvPr id="9" name="TextBox 8">
          <a:extLst>
            <a:ext uri="{FF2B5EF4-FFF2-40B4-BE49-F238E27FC236}">
              <a16:creationId xmlns:a16="http://schemas.microsoft.com/office/drawing/2014/main" id="{0DAE1D48-96EB-4AE6-903D-A56E33087FAB}"/>
            </a:ext>
          </a:extLst>
        </xdr:cNvPr>
        <xdr:cNvSpPr txBox="1"/>
      </xdr:nvSpPr>
      <xdr:spPr>
        <a:xfrm>
          <a:off x="0" y="1143000"/>
          <a:ext cx="11582400" cy="15335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Creating</a:t>
          </a:r>
          <a:r>
            <a:rPr lang="en-US" sz="1200" b="1" u="sng" baseline="0"/>
            <a:t> the </a:t>
          </a:r>
          <a:r>
            <a:rPr lang="en-US" sz="1200" b="1" u="sng"/>
            <a:t>"Return</a:t>
          </a:r>
          <a:r>
            <a:rPr lang="en-US" sz="1200" b="1" u="sng" baseline="0"/>
            <a:t> to Index" Button</a:t>
          </a:r>
        </a:p>
        <a:p>
          <a:r>
            <a:rPr lang="en-US" sz="1100" b="1" u="none" baseline="0"/>
            <a:t>1. Insert your favorite shape and customize to your heart's content.</a:t>
          </a:r>
        </a:p>
        <a:p>
          <a:r>
            <a:rPr lang="en-US" sz="1100" b="0" u="none" baseline="0"/>
            <a:t>(Hold Alt while adjusting size or position to lock edges to nearest cells, this ensures shapes will be uniform. I used it for these text boxes too!)</a:t>
          </a:r>
        </a:p>
        <a:p>
          <a:endParaRPr lang="en-US" sz="1100" b="0" u="none" baseline="0"/>
        </a:p>
        <a:p>
          <a:r>
            <a:rPr lang="en-US" sz="1100" b="1" u="none" baseline="0"/>
            <a:t>2. Right-Click the shape and select "Link" in the drop-down menu.</a:t>
          </a:r>
        </a:p>
        <a:p>
          <a:endParaRPr lang="en-US" sz="1100" b="1" u="none" baseline="0"/>
        </a:p>
        <a:p>
          <a:r>
            <a:rPr lang="en-US" sz="1100" b="1" u="none" baseline="0"/>
            <a:t>3. Select "Place in This Document" and choose your favorite sheet and cell!</a:t>
          </a:r>
          <a:endParaRPr lang="en-US" sz="1100" b="0" u="none" baseline="0"/>
        </a:p>
        <a:p>
          <a:r>
            <a:rPr lang="en-US" sz="1100" b="0" u="none" baseline="0"/>
            <a:t>(Follow these steps for creating the links to each sheet in the INDEX as well!)</a:t>
          </a:r>
          <a:endParaRPr lang="en-US" sz="1100" b="1" u="none" baseline="0"/>
        </a:p>
        <a:p>
          <a:endParaRPr lang="en-US" sz="1100" b="0" u="none" baseline="0"/>
        </a:p>
        <a:p>
          <a:endParaRPr lang="en-US" sz="1100" b="0" u="none" baseline="0"/>
        </a:p>
      </xdr:txBody>
    </xdr:sp>
    <xdr:clientData/>
  </xdr:twoCellAnchor>
  <xdr:twoCellAnchor>
    <xdr:from>
      <xdr:col>1</xdr:col>
      <xdr:colOff>0</xdr:colOff>
      <xdr:row>14</xdr:row>
      <xdr:rowOff>0</xdr:rowOff>
    </xdr:from>
    <xdr:to>
      <xdr:col>20</xdr:col>
      <xdr:colOff>0</xdr:colOff>
      <xdr:row>29</xdr:row>
      <xdr:rowOff>0</xdr:rowOff>
    </xdr:to>
    <xdr:sp macro="" textlink="">
      <xdr:nvSpPr>
        <xdr:cNvPr id="13" name="TextBox 12">
          <a:extLst>
            <a:ext uri="{FF2B5EF4-FFF2-40B4-BE49-F238E27FC236}">
              <a16:creationId xmlns:a16="http://schemas.microsoft.com/office/drawing/2014/main" id="{E4DE68C4-3B98-49F0-BA3C-7CCC12320D4B}"/>
            </a:ext>
          </a:extLst>
        </xdr:cNvPr>
        <xdr:cNvSpPr txBox="1"/>
      </xdr:nvSpPr>
      <xdr:spPr>
        <a:xfrm>
          <a:off x="1828800" y="8096250"/>
          <a:ext cx="11582400" cy="3552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Using the "VLOOKUP"</a:t>
          </a:r>
          <a:r>
            <a:rPr lang="en-US" sz="1200" b="1" u="sng" baseline="0"/>
            <a:t> Function to Autofill Airport Information</a:t>
          </a:r>
        </a:p>
        <a:p>
          <a:r>
            <a:rPr lang="en-US" sz="1100" b="1" u="none" baseline="0"/>
            <a:t>1. Set up a standardized location and format for airport data on each bid tab sheet. Each bid tab must include:</a:t>
          </a:r>
        </a:p>
        <a:p>
          <a:r>
            <a:rPr lang="en-US" sz="1100" b="1" u="none" baseline="0"/>
            <a:t>ID, City, Airport, Project Description, TAD #, Bid Date, County, and Grand Division</a:t>
          </a:r>
        </a:p>
        <a:p>
          <a:r>
            <a:rPr lang="en-US" sz="1100" b="0" u="none" baseline="0"/>
            <a:t>(I just copied last year's format!)</a:t>
          </a:r>
        </a:p>
        <a:p>
          <a:endParaRPr lang="en-US" sz="1100" b="0" u="none" baseline="0"/>
        </a:p>
        <a:p>
          <a:r>
            <a:rPr lang="en-US" sz="1100" b="1" baseline="0">
              <a:solidFill>
                <a:schemeClr val="dk1"/>
              </a:solidFill>
              <a:effectLst/>
              <a:latin typeface="+mn-lt"/>
              <a:ea typeface="+mn-ea"/>
              <a:cs typeface="+mn-cs"/>
            </a:rPr>
            <a:t>2. Reveal the hidden "DATA" sheet used to autofill airport data by right-clicking any sheet below and selecting "Unhide" from the drop-down menu. Copy "DATA" to your workbook.</a:t>
          </a:r>
          <a:endParaRPr lang="en-US">
            <a:effectLst/>
          </a:endParaRPr>
        </a:p>
        <a:p>
          <a:r>
            <a:rPr lang="en-US" sz="1100" b="0" baseline="0">
              <a:solidFill>
                <a:schemeClr val="dk1"/>
              </a:solidFill>
              <a:effectLst/>
              <a:latin typeface="+mn-lt"/>
              <a:ea typeface="+mn-ea"/>
              <a:cs typeface="+mn-cs"/>
            </a:rPr>
            <a:t>(The "DATA" sheet holds the County, City, Airport, and Grand Division associated with each Airport ID)</a:t>
          </a:r>
          <a:endParaRPr lang="en-US">
            <a:effectLst/>
          </a:endParaRPr>
        </a:p>
        <a:p>
          <a:endParaRPr lang="en-US" sz="1100" b="1" u="none" baseline="0"/>
        </a:p>
        <a:p>
          <a:r>
            <a:rPr lang="en-US" sz="1100" b="1" u="none" baseline="0"/>
            <a:t>3. Fill in a cell with the Airport ID for a given bid tab.</a:t>
          </a:r>
          <a:endParaRPr lang="en-US" sz="1100" b="0" u="none" baseline="0"/>
        </a:p>
        <a:p>
          <a:r>
            <a:rPr lang="en-US" sz="1100" b="0" u="none" baseline="0"/>
            <a:t>("VLOOKUP" will reference the ID in this cell to find the name and location of the airport given in "DATA".)</a:t>
          </a:r>
        </a:p>
        <a:p>
          <a:endParaRPr lang="en-US"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1" u="none" baseline="0"/>
            <a:t>4. Choose a cell to display the airport's city, then enter the VLOOKUP function to autofill the cell with the airport's city.</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=VLOOKUP(lookup_value, table_array, col_index_num)</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lookup_value is the cell holding the airport ID.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table_array is the area VLOOKUP searches. (go to "DATA" and select the entire table excluding headers.)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col_index_num is the specific column VLOOKUP searches. (for City, enter 3 because the city info in "DATA" is located in column 3.)</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5. Repeat step 4 for the Airport, County, and Grand Division!</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dk1"/>
              </a:solidFill>
              <a:effectLst/>
              <a:latin typeface="+mn-lt"/>
              <a:ea typeface="+mn-ea"/>
              <a:cs typeface="+mn-cs"/>
            </a:rPr>
            <a:t>(For each VLOOKUP, only the col_index_num should change.)</a:t>
          </a:r>
        </a:p>
        <a:p>
          <a:pPr marL="0" marR="0" lvl="0" indent="0" defTabSz="914400" eaLnBrk="1" fontAlgn="auto" latinLnBrk="0" hangingPunct="1">
            <a:lnSpc>
              <a:spcPct val="100000"/>
            </a:lnSpc>
            <a:spcBef>
              <a:spcPts val="0"/>
            </a:spcBef>
            <a:spcAft>
              <a:spcPts val="0"/>
            </a:spcAft>
            <a:buClrTx/>
            <a:buSzTx/>
            <a:buFontTx/>
            <a:buNone/>
            <a:tabLst/>
            <a:defRPr/>
          </a:pPr>
          <a:endParaRPr lang="en-US" b="1">
            <a:effectLst/>
          </a:endParaRPr>
        </a:p>
        <a:p>
          <a:endParaRPr lang="en-US" sz="1100" b="0" u="none" baseline="0"/>
        </a:p>
        <a:p>
          <a:endParaRPr lang="en-US" sz="1100" b="1" u="none" baseline="0"/>
        </a:p>
        <a:p>
          <a:endParaRPr lang="en-US" sz="1100" b="0" u="none" baseline="0"/>
        </a:p>
        <a:p>
          <a:endParaRPr lang="en-US" sz="1100" b="0" u="none" baseline="0"/>
        </a:p>
      </xdr:txBody>
    </xdr:sp>
    <xdr:clientData/>
  </xdr:twoCellAnchor>
  <xdr:twoCellAnchor>
    <xdr:from>
      <xdr:col>18</xdr:col>
      <xdr:colOff>600075</xdr:colOff>
      <xdr:row>11</xdr:row>
      <xdr:rowOff>57150</xdr:rowOff>
    </xdr:from>
    <xdr:to>
      <xdr:col>19</xdr:col>
      <xdr:colOff>514350</xdr:colOff>
      <xdr:row>12</xdr:row>
      <xdr:rowOff>152400</xdr:rowOff>
    </xdr:to>
    <xdr:cxnSp macro="">
      <xdr:nvCxnSpPr>
        <xdr:cNvPr id="16" name="Straight Arrow Connector 15">
          <a:extLst>
            <a:ext uri="{FF2B5EF4-FFF2-40B4-BE49-F238E27FC236}">
              <a16:creationId xmlns:a16="http://schemas.microsoft.com/office/drawing/2014/main" id="{1A76790E-680A-44DA-95C3-9CAF7DEDE869}"/>
            </a:ext>
          </a:extLst>
        </xdr:cNvPr>
        <xdr:cNvCxnSpPr/>
      </xdr:nvCxnSpPr>
      <xdr:spPr>
        <a:xfrm>
          <a:off x="12792075" y="7581900"/>
          <a:ext cx="523875" cy="28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485775</xdr:colOff>
      <xdr:row>14</xdr:row>
      <xdr:rowOff>28575</xdr:rowOff>
    </xdr:from>
    <xdr:to>
      <xdr:col>20</xdr:col>
      <xdr:colOff>0</xdr:colOff>
      <xdr:row>22</xdr:row>
      <xdr:rowOff>0</xdr:rowOff>
    </xdr:to>
    <xdr:sp macro="" textlink="">
      <xdr:nvSpPr>
        <xdr:cNvPr id="18" name="Left Brace 17">
          <a:extLst>
            <a:ext uri="{FF2B5EF4-FFF2-40B4-BE49-F238E27FC236}">
              <a16:creationId xmlns:a16="http://schemas.microsoft.com/office/drawing/2014/main" id="{DF5ED914-D4E4-4FA0-B206-5790ABFA1417}"/>
            </a:ext>
          </a:extLst>
        </xdr:cNvPr>
        <xdr:cNvSpPr/>
      </xdr:nvSpPr>
      <xdr:spPr>
        <a:xfrm>
          <a:off x="12677775" y="8124825"/>
          <a:ext cx="733425" cy="1571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xdr:col>
      <xdr:colOff>0</xdr:colOff>
      <xdr:row>29</xdr:row>
      <xdr:rowOff>0</xdr:rowOff>
    </xdr:from>
    <xdr:to>
      <xdr:col>20</xdr:col>
      <xdr:colOff>0</xdr:colOff>
      <xdr:row>41</xdr:row>
      <xdr:rowOff>0</xdr:rowOff>
    </xdr:to>
    <xdr:sp macro="" textlink="">
      <xdr:nvSpPr>
        <xdr:cNvPr id="19" name="TextBox 18">
          <a:extLst>
            <a:ext uri="{FF2B5EF4-FFF2-40B4-BE49-F238E27FC236}">
              <a16:creationId xmlns:a16="http://schemas.microsoft.com/office/drawing/2014/main" id="{6ED2212E-A9FF-4F56-B132-6914545C6021}"/>
            </a:ext>
          </a:extLst>
        </xdr:cNvPr>
        <xdr:cNvSpPr txBox="1"/>
      </xdr:nvSpPr>
      <xdr:spPr>
        <a:xfrm>
          <a:off x="609600" y="6219825"/>
          <a:ext cx="11582400" cy="2286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baseline="0"/>
            <a:t>Potentially Useful Table Formatting Tips</a:t>
          </a:r>
        </a:p>
        <a:p>
          <a:r>
            <a:rPr lang="en-US" sz="1100" b="1" u="none"/>
            <a:t>1.</a:t>
          </a:r>
          <a:r>
            <a:rPr lang="en-US" sz="1100" b="1" u="none" baseline="0"/>
            <a:t> Insert data into a table to add sorting options and filters. Customize!</a:t>
          </a:r>
        </a:p>
        <a:p>
          <a:r>
            <a:rPr lang="en-US" sz="1100" b="0" u="none" baseline="0"/>
            <a:t>(Ensure data is easy to read. I chose this table specifically for the bold heading, light color, and high constrast between rows.)</a:t>
          </a:r>
        </a:p>
        <a:p>
          <a:endParaRPr lang="en-US" sz="1100" b="0" u="none" baseline="0"/>
        </a:p>
        <a:p>
          <a:r>
            <a:rPr lang="en-US" sz="1100" b="1" u="none" baseline="0"/>
            <a:t>2. Merge cells to create headers spanning multiple columns. Select the cells to merge, then select "Merge and Center" in the "Alignment" section under the "Home" tab.</a:t>
          </a:r>
        </a:p>
        <a:p>
          <a:endParaRPr lang="en-US" sz="1100" b="1" u="none" baseline="0"/>
        </a:p>
        <a:p>
          <a:r>
            <a:rPr lang="en-US" sz="1100" b="1" u="none" baseline="0"/>
            <a:t>3. Edit cell borders using the box icon in the "Font" section under the "Home" tab.</a:t>
          </a:r>
        </a:p>
        <a:p>
          <a:endParaRPr lang="en-US" sz="1100" b="1" u="none" baseline="0"/>
        </a:p>
        <a:p>
          <a:r>
            <a:rPr lang="en-US" sz="1100" b="1" u="none" baseline="0"/>
            <a:t>4. Adjust row height and column width for the entire sheet by selecting the arrow in the top-left corner of the worksheet and clicking "Format" in the "Cells" section under the "Home" tab.</a:t>
          </a:r>
        </a:p>
        <a:p>
          <a:r>
            <a:rPr lang="en-US" sz="1100" b="0" u="none" baseline="0"/>
            <a:t>(Adjust single rows and columns by double-clicking between them on the edges of the worksheet.)</a:t>
          </a:r>
        </a:p>
        <a:p>
          <a:endParaRPr lang="en-US" sz="1100" b="0" u="none" baseline="0"/>
        </a:p>
        <a:p>
          <a:r>
            <a:rPr lang="en-US" sz="1100" b="1" u="none" baseline="0"/>
            <a:t>5. Improve upon my design, look for ways to beat me!</a:t>
          </a:r>
        </a:p>
        <a:p>
          <a:endParaRPr lang="en-US" sz="1100" b="0" u="none"/>
        </a:p>
      </xdr:txBody>
    </xdr:sp>
    <xdr:clientData/>
  </xdr:twoCellAnchor>
  <xdr:twoCellAnchor>
    <xdr:from>
      <xdr:col>1</xdr:col>
      <xdr:colOff>0</xdr:colOff>
      <xdr:row>1</xdr:row>
      <xdr:rowOff>0</xdr:rowOff>
    </xdr:from>
    <xdr:to>
      <xdr:col>8</xdr:col>
      <xdr:colOff>0</xdr:colOff>
      <xdr:row>4</xdr:row>
      <xdr:rowOff>0</xdr:rowOff>
    </xdr:to>
    <xdr:sp macro="" textlink="">
      <xdr:nvSpPr>
        <xdr:cNvPr id="21" name="TextBox 20">
          <a:extLst>
            <a:ext uri="{FF2B5EF4-FFF2-40B4-BE49-F238E27FC236}">
              <a16:creationId xmlns:a16="http://schemas.microsoft.com/office/drawing/2014/main" id="{37D7653C-3DF5-4BFC-8AE9-6766CCC16795}"/>
            </a:ext>
          </a:extLst>
        </xdr:cNvPr>
        <xdr:cNvSpPr txBox="1"/>
      </xdr:nvSpPr>
      <xdr:spPr>
        <a:xfrm>
          <a:off x="609600" y="190500"/>
          <a:ext cx="4267200" cy="5715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Bid</a:t>
          </a:r>
          <a:r>
            <a:rPr lang="en-US" sz="2000" b="1" baseline="0"/>
            <a:t> Tabulations Formatting Guide</a:t>
          </a:r>
          <a:endParaRPr lang="en-US" sz="2000" b="1"/>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339725</xdr:colOff>
      <xdr:row>0</xdr:row>
      <xdr:rowOff>63500</xdr:rowOff>
    </xdr:from>
    <xdr:ext cx="6629400" cy="2200275"/>
    <xdr:sp macro="" textlink="">
      <xdr:nvSpPr>
        <xdr:cNvPr id="8" name="TextBox 7">
          <a:extLst>
            <a:ext uri="{FF2B5EF4-FFF2-40B4-BE49-F238E27FC236}">
              <a16:creationId xmlns:a16="http://schemas.microsoft.com/office/drawing/2014/main" id="{9A929389-A539-4A0D-835E-40CC03A8B0D9}"/>
            </a:ext>
          </a:extLst>
        </xdr:cNvPr>
        <xdr:cNvSpPr txBox="1"/>
      </xdr:nvSpPr>
      <xdr:spPr>
        <a:xfrm>
          <a:off x="13331825" y="63500"/>
          <a:ext cx="6629400" cy="2200275"/>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u="sng">
              <a:solidFill>
                <a:schemeClr val="tx1"/>
              </a:solidFill>
              <a:effectLst/>
              <a:latin typeface="+mn-lt"/>
              <a:ea typeface="+mn-ea"/>
              <a:cs typeface="+mn-cs"/>
            </a:rPr>
            <a:t>Bid Tabulations Disclaimer</a:t>
          </a:r>
          <a:r>
            <a:rPr lang="en-US" sz="1100" b="0" i="0" u="none">
              <a:solidFill>
                <a:schemeClr val="tx1"/>
              </a:solidFill>
              <a:effectLst/>
              <a:latin typeface="+mn-lt"/>
              <a:ea typeface="+mn-ea"/>
              <a:cs typeface="+mn-cs"/>
            </a:rPr>
            <a:t>:</a:t>
          </a:r>
          <a:r>
            <a:rPr lang="en-US" sz="1100" b="0" i="0" u="none" baseline="0">
              <a:solidFill>
                <a:schemeClr val="tx1"/>
              </a:solidFill>
              <a:effectLst/>
              <a:latin typeface="+mn-lt"/>
              <a:ea typeface="+mn-ea"/>
              <a:cs typeface="+mn-cs"/>
            </a:rPr>
            <a:t> </a:t>
          </a:r>
          <a:r>
            <a:rPr lang="en-US" sz="1100" b="0" i="1">
              <a:solidFill>
                <a:schemeClr val="tx1"/>
              </a:solidFill>
              <a:effectLst/>
              <a:latin typeface="+mn-lt"/>
              <a:ea typeface="+mn-ea"/>
              <a:cs typeface="+mn-cs"/>
            </a:rPr>
            <a:t>These spreadsheets include Bid Tabulations for various airport improvement projects that were received within the 2024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twoCellAnchor>
    <xdr:from>
      <xdr:col>6</xdr:col>
      <xdr:colOff>377825</xdr:colOff>
      <xdr:row>12</xdr:row>
      <xdr:rowOff>9524</xdr:rowOff>
    </xdr:from>
    <xdr:to>
      <xdr:col>11</xdr:col>
      <xdr:colOff>377825</xdr:colOff>
      <xdr:row>15</xdr:row>
      <xdr:rowOff>0</xdr:rowOff>
    </xdr:to>
    <xdr:sp macro="" textlink="">
      <xdr:nvSpPr>
        <xdr:cNvPr id="2" name="TextBox 1">
          <a:extLst>
            <a:ext uri="{FF2B5EF4-FFF2-40B4-BE49-F238E27FC236}">
              <a16:creationId xmlns:a16="http://schemas.microsoft.com/office/drawing/2014/main" id="{B5D7DA19-6F73-46F3-9B0B-7051B00C3522}"/>
            </a:ext>
          </a:extLst>
        </xdr:cNvPr>
        <xdr:cNvSpPr txBox="1"/>
      </xdr:nvSpPr>
      <xdr:spPr>
        <a:xfrm>
          <a:off x="13369925" y="2295524"/>
          <a:ext cx="3048000" cy="53340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Right</a:t>
          </a:r>
          <a:r>
            <a:rPr lang="en-US" sz="1100" b="0" baseline="0"/>
            <a:t>-click any sheet below and u</a:t>
          </a:r>
          <a:r>
            <a:rPr lang="en-US" sz="1100" b="0"/>
            <a:t>nhide</a:t>
          </a:r>
          <a:r>
            <a:rPr lang="en-US" sz="1100" b="0" baseline="0"/>
            <a:t> "GUIDE" sheet for Bid Tabulations Formatting Guide.</a:t>
          </a:r>
          <a:endParaRPr lang="en-US"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B2B2CF36-A11D-43F2-B2D6-91DBB81E4202}"/>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43924D60-3E08-4D11-B2FA-7D7598561FA6}"/>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E98BD68-8487-4AD5-8634-9F7303B34959}"/>
            </a:ext>
          </a:extLst>
        </xdr:cNvPr>
        <xdr:cNvSpPr/>
      </xdr:nvSpPr>
      <xdr:spPr>
        <a:xfrm>
          <a:off x="0" y="102870"/>
          <a:ext cx="1283970" cy="2590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1B956E33-7097-4A0A-A165-4276CEEC1C47}"/>
            </a:ext>
          </a:extLst>
        </xdr:cNvPr>
        <xdr:cNvSpPr/>
      </xdr:nvSpPr>
      <xdr:spPr>
        <a:xfrm>
          <a:off x="0" y="102870"/>
          <a:ext cx="1283970" cy="2590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B7F2C70A-F89C-4CE5-90F2-C2CD49910A6A}"/>
            </a:ext>
          </a:extLst>
        </xdr:cNvPr>
        <xdr:cNvSpPr/>
      </xdr:nvSpPr>
      <xdr:spPr>
        <a:xfrm>
          <a:off x="0" y="101600"/>
          <a:ext cx="1282700" cy="2603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7D8E298-004A-4DE3-8AB3-7CAA12866D93}"/>
            </a:ext>
          </a:extLst>
        </xdr:cNvPr>
        <xdr:cNvSpPr/>
      </xdr:nvSpPr>
      <xdr:spPr>
        <a:xfrm>
          <a:off x="0" y="102870"/>
          <a:ext cx="1283970" cy="2590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3C789DBE-407B-4906-983A-14E1BD52E105}"/>
            </a:ext>
          </a:extLst>
        </xdr:cNvPr>
        <xdr:cNvSpPr/>
      </xdr:nvSpPr>
      <xdr:spPr>
        <a:xfrm>
          <a:off x="0" y="102870"/>
          <a:ext cx="1283970" cy="2590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104775</xdr:rowOff>
    </xdr:from>
    <xdr:to>
      <xdr:col>0</xdr:col>
      <xdr:colOff>1285875</xdr:colOff>
      <xdr:row>2</xdr:row>
      <xdr:rowOff>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F900897-F3E9-4B5E-87E6-2F98FD2713EE}"/>
            </a:ext>
          </a:extLst>
        </xdr:cNvPr>
        <xdr:cNvSpPr/>
      </xdr:nvSpPr>
      <xdr:spPr>
        <a:xfrm>
          <a:off x="0" y="102870"/>
          <a:ext cx="1283970" cy="2590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t>RETURN</a:t>
          </a:r>
          <a:r>
            <a:rPr lang="en-US" sz="1100" b="1" baseline="0"/>
            <a:t> TO INDEX</a:t>
          </a:r>
          <a:endParaRPr lang="en-US" sz="11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C578E8C-5EA4-42CE-90BF-BA4CBCE3D372}" name="Table1119" displayName="Table1119" ref="U25:AE28" totalsRowShown="0" headerRowDxfId="159" dataDxfId="158">
  <autoFilter ref="U25:AE28" xr:uid="{BC578E8C-5EA4-42CE-90BF-BA4CBCE3D372}"/>
  <tableColumns count="11">
    <tableColumn id="1" xr3:uid="{E12F343C-1C94-4025-9B86-2AAFE2718FE0}" name="ITEM NO." dataDxfId="157"/>
    <tableColumn id="2" xr3:uid="{52255B2B-3046-404C-99BD-44D9DE61FE15}" name="SPEC NO." dataDxfId="156"/>
    <tableColumn id="3" xr3:uid="{D06BE88E-731F-4500-B378-49031F707773}" name="DESCRIPTION" dataDxfId="155"/>
    <tableColumn id="4" xr3:uid="{3D7683F9-B168-4458-912B-953D8D42970F}" name="UNIT" dataDxfId="154"/>
    <tableColumn id="5" xr3:uid="{99FDE522-A2E2-4145-92D1-3C154B9287DC}" name="ESTIMATED QUANTITY" dataDxfId="153"/>
    <tableColumn id="6" xr3:uid="{4B417053-BB8D-495B-B590-D42DECE55731}" name="UNIT COST" dataDxfId="152"/>
    <tableColumn id="7" xr3:uid="{006687D4-16AF-4315-8D4E-2B4B7A795D6F}" name="EXTENDED TOTAL" dataDxfId="151"/>
    <tableColumn id="8" xr3:uid="{DB21B40A-29DA-404E-A144-9E583CD11C3C}" name="UNIT COST2" dataDxfId="150"/>
    <tableColumn id="9" xr3:uid="{2B9E7FDC-8FAA-4E04-BEC0-B8BDBB0543B3}" name="EXTENDED TOTAL2" dataDxfId="149"/>
    <tableColumn id="10" xr3:uid="{308116BC-09E4-4F5F-83A4-81E079C984C4}" name="UNIT COST3" dataDxfId="148"/>
    <tableColumn id="11" xr3:uid="{B480A85E-AF7B-4912-BF74-97B37D3D0CC7}" name="EXTENDED TOTAL3" dataDxfId="14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DD29A05-0A56-4D1E-AAFC-28D16B67A350}" name="Table17" displayName="Table17" ref="A1:F9" totalsRowShown="0" headerRowDxfId="146" dataDxfId="145">
  <autoFilter ref="A1:F9" xr:uid="{0DD29A05-0A56-4D1E-AAFC-28D16B67A350}"/>
  <sortState xmlns:xlrd2="http://schemas.microsoft.com/office/spreadsheetml/2017/richdata2" ref="A2:F9">
    <sortCondition ref="A1:A9"/>
  </sortState>
  <tableColumns count="6">
    <tableColumn id="1" xr3:uid="{000332EE-8B1F-466D-B5A4-0E537D90C3EB}" name="ID and Link to Sheet" dataDxfId="144" dataCellStyle="Hyperlink"/>
    <tableColumn id="4" xr3:uid="{41297A2D-D86B-4FF8-B523-3698E884A8C0}" name="City" dataDxfId="143" dataCellStyle="Hyperlink"/>
    <tableColumn id="3" xr3:uid="{6D86893B-9E88-48FC-96EB-1F33DF0F8C20}" name="Airport" dataDxfId="142"/>
    <tableColumn id="5" xr3:uid="{7FC147DE-2482-48A4-B84D-BCEDBFDC5132}" name="Project Description" dataDxfId="141"/>
    <tableColumn id="2" xr3:uid="{BF6D9113-6236-4F8D-8969-24804E64371C}" name="TAD #" dataDxfId="140"/>
    <tableColumn id="6" xr3:uid="{0459B8AC-7673-408E-9197-D1877B7D7426}" name="Awarded Contractor" dataDxfId="139"/>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AB70B0A-D738-4DE1-9375-41BF8B0CBD81}" name="Table001__Page_2_3161327" displayName="Table001__Page_2_3161327" ref="A13:I24" totalsRowShown="0" headerRowDxfId="138" dataDxfId="137">
  <autoFilter ref="A13:I24" xr:uid="{A848FC9D-D49E-46C1-AF30-3173AED9AB8E}"/>
  <sortState xmlns:xlrd2="http://schemas.microsoft.com/office/spreadsheetml/2017/richdata2" ref="A14:I24">
    <sortCondition ref="A13:A24"/>
  </sortState>
  <tableColumns count="9">
    <tableColumn id="1" xr3:uid="{99A5BE89-32B0-4574-B159-3282E5C1BDD1}" name="ITEM NO." dataDxfId="136"/>
    <tableColumn id="2" xr3:uid="{FA6AE9ED-0584-4174-A330-F1A08BAA50F9}" name="SPEC. NO." dataDxfId="135"/>
    <tableColumn id="3" xr3:uid="{45B2389D-9E91-4EB4-9EC6-5DC2E4563160}" name="DESCRIPTION" dataDxfId="134"/>
    <tableColumn id="4" xr3:uid="{41280DD9-2503-41F8-AE70-83501C446FD8}" name="UNIT" dataDxfId="133"/>
    <tableColumn id="5" xr3:uid="{9CE05ECD-63ED-4BBB-AC95-C5E5C6EFD470}" name="ESTIMATED QUANTITY" dataDxfId="132"/>
    <tableColumn id="6" xr3:uid="{151871AE-5AB8-40F8-BC4E-BE35060D1EB1}" name="UNIT COST" dataDxfId="131"/>
    <tableColumn id="7" xr3:uid="{DEE93EFE-6D70-402E-8013-7BD9F4C98F7B}" name="EXTENDED TOTAL" dataDxfId="130"/>
    <tableColumn id="8" xr3:uid="{FA1C01BF-172C-481E-9591-8D42D2D557D2}" name="UNIT COST2" dataDxfId="129"/>
    <tableColumn id="9" xr3:uid="{AA53B6AD-CA12-4606-B55C-93703E26164C}" name="EXTENDED TOTAL2" dataDxfId="128"/>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F653B15-5B2A-4503-86D5-824AAED8CF87}" name="Table001__Page_2_316222129" displayName="Table001__Page_2_316222129" ref="A30:I31" totalsRowShown="0" headerRowDxfId="127" dataDxfId="126">
  <autoFilter ref="A30:I31" xr:uid="{5F9D6C68-DFD4-4ABB-8F1B-6F72173D5A6D}"/>
  <sortState xmlns:xlrd2="http://schemas.microsoft.com/office/spreadsheetml/2017/richdata2" ref="A31:I31">
    <sortCondition ref="A13:A24"/>
  </sortState>
  <tableColumns count="9">
    <tableColumn id="1" xr3:uid="{D009571E-CDB9-466A-928B-3A11C0D0BDFF}" name="ITEM NO." dataDxfId="125"/>
    <tableColumn id="2" xr3:uid="{EA85CDD8-5BCB-479B-9259-A1932134BCE4}" name="SPEC. NO." dataDxfId="124"/>
    <tableColumn id="3" xr3:uid="{AA7DC31F-D84B-44A5-8B54-FA5E64E6A212}" name="DESCRIPTION" dataDxfId="123"/>
    <tableColumn id="4" xr3:uid="{F34BA5E3-5591-41DE-BEC1-1FE7DDBEAC7A}" name="UNIT" dataDxfId="122"/>
    <tableColumn id="5" xr3:uid="{249E3C87-31B8-436C-B3FB-A00B0BC0B8DB}" name="ESTIMATED QUANTITY" dataDxfId="121"/>
    <tableColumn id="6" xr3:uid="{5C358ACE-CD16-494A-BBA2-E1C7A3E39DA4}" name="UNIT COST" dataDxfId="120"/>
    <tableColumn id="7" xr3:uid="{6E3063A4-EBC3-430E-8EE1-B46C5F97223E}" name="EXTENDED TOTAL" dataDxfId="119"/>
    <tableColumn id="8" xr3:uid="{439D6ED3-FD18-4902-BDC0-810E78EA1272}" name="UNIT COST2" dataDxfId="118"/>
    <tableColumn id="9" xr3:uid="{9EEA36F3-D21E-4C80-A38B-260D39703E58}" name="EXTENDED TOTAL2" dataDxfId="117"/>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44A4E54-996C-4A6B-BEFB-76598811EC09}" name="Table001__Page_2_31613276109" displayName="Table001__Page_2_31613276109" ref="A13:I51" totalsRowShown="0" headerRowDxfId="116" dataDxfId="115">
  <autoFilter ref="A13:I51" xr:uid="{A848FC9D-D49E-46C1-AF30-3173AED9AB8E}"/>
  <sortState xmlns:xlrd2="http://schemas.microsoft.com/office/spreadsheetml/2017/richdata2" ref="A14:I14">
    <sortCondition ref="A13:A14"/>
  </sortState>
  <tableColumns count="9">
    <tableColumn id="1" xr3:uid="{61380F46-AA69-4125-A3E6-D7105F250819}" name="ITEM NO." dataDxfId="114"/>
    <tableColumn id="2" xr3:uid="{BCB3B309-64AB-4F16-95A3-12D44D8E99BE}" name="SPEC. NO." dataDxfId="113"/>
    <tableColumn id="3" xr3:uid="{AA022A44-AF2A-447A-AE55-FD7BC99DA956}" name="DESCRIPTION" dataDxfId="112"/>
    <tableColumn id="4" xr3:uid="{3E42BA2A-8AA6-4730-9D78-BE027470343D}" name="UNIT" dataDxfId="111"/>
    <tableColumn id="5" xr3:uid="{782B6705-8DAA-4F93-8728-8095DAC34E0D}" name="ESTIMATED QUANTITY" dataDxfId="110"/>
    <tableColumn id="6" xr3:uid="{70EBECF0-0BBB-4E51-9DFD-CD66451F49B6}" name="UNIT COST" dataDxfId="109"/>
    <tableColumn id="7" xr3:uid="{4D4F5ED5-CEEB-4044-B64F-252AF7FEDAAA}" name="EXTENDED TOTAL" dataDxfId="108"/>
    <tableColumn id="8" xr3:uid="{02A7D02B-17B5-4FF0-8339-E2DA7F9CE424}" name="UNIT COST2" dataDxfId="107"/>
    <tableColumn id="9" xr3:uid="{A3212D84-ABBE-4497-B5ED-CD0C14C7BF39}" name="EXTENDED TOTAL2" dataDxfId="106"/>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C6E86D5-6A31-441A-ACE7-769171E4FB06}" name="Table10" displayName="Table10" ref="A54:I90" totalsRowShown="0" headerRowDxfId="105" dataDxfId="104" tableBorderDxfId="103">
  <autoFilter ref="A54:I90" xr:uid="{EC6E86D5-6A31-441A-ACE7-769171E4FB06}"/>
  <tableColumns count="9">
    <tableColumn id="1" xr3:uid="{FD4367AE-C676-4F59-B75B-9D1DD0E1474B}" name="ITEM NO." dataDxfId="102"/>
    <tableColumn id="2" xr3:uid="{0F616A60-26FC-4089-B059-CF740B416EF0}" name="SPEC. NO." dataDxfId="101"/>
    <tableColumn id="3" xr3:uid="{6D03F176-B616-47EA-9EB9-1D07BB46F845}" name="DESCRIPTION" dataDxfId="100"/>
    <tableColumn id="4" xr3:uid="{433B9EC8-48BD-4B44-8154-93E15361D4F9}" name="UNIT" dataDxfId="99"/>
    <tableColumn id="5" xr3:uid="{DB0ED078-4CFF-4FCA-A6C8-FF2A06DACE91}" name="ESTIMATED QUANTITY" dataDxfId="98"/>
    <tableColumn id="6" xr3:uid="{236580F3-CD5C-4DAD-82D7-0D8D16FB93C9}" name="UNIT COST" dataDxfId="97"/>
    <tableColumn id="7" xr3:uid="{B45B98E5-C5CC-486F-A7B5-DDE04C8AD22A}" name="EXTENDED TOTAL" dataDxfId="96"/>
    <tableColumn id="8" xr3:uid="{C73631D1-06EC-49AF-8554-255BD9B7F5F0}" name="UNIT COST2" dataDxfId="95"/>
    <tableColumn id="9" xr3:uid="{C20FA6B0-631C-42A4-8990-22D15F76C5CE}" name="EXTENDED TOTAL2" dataDxfId="94"/>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E68642-B5D4-47E9-975B-04460FD229C0}" name="Table001__Page_2_31613272" displayName="Table001__Page_2_31613272" ref="A13:K60" totalsRowShown="0" headerRowDxfId="93" dataDxfId="92">
  <autoFilter ref="A13:K60" xr:uid="{A848FC9D-D49E-46C1-AF30-3173AED9AB8E}"/>
  <sortState xmlns:xlrd2="http://schemas.microsoft.com/office/spreadsheetml/2017/richdata2" ref="A14:J24">
    <sortCondition ref="A13:A24"/>
  </sortState>
  <tableColumns count="11">
    <tableColumn id="1" xr3:uid="{CFF7ECE9-50C0-4416-8483-290DEF96B881}" name="ITEM NO." dataDxfId="91"/>
    <tableColumn id="2" xr3:uid="{39FAC576-711A-4633-8361-04D85BD3E913}" name="SPEC. NO." dataDxfId="90"/>
    <tableColumn id="3" xr3:uid="{9805BC71-F6EA-48AF-BAA3-AB94DEF35C52}" name="DESCRIPTION" dataDxfId="89"/>
    <tableColumn id="4" xr3:uid="{CD14362E-0B25-41FA-8FE4-8A9A03DB4A58}" name="UNIT" dataDxfId="88"/>
    <tableColumn id="5" xr3:uid="{EE4719A4-41A5-4805-A756-3F142536FFEB}" name="ESTIMATED QUANTITY" dataDxfId="87"/>
    <tableColumn id="6" xr3:uid="{654D9F70-C52E-4CCB-9A99-AF99D6BF3B86}" name="UNIT COST" dataDxfId="86"/>
    <tableColumn id="7" xr3:uid="{91865AE6-71CC-456C-93FB-1F35921250B5}" name="EXTENDED TOTAL" dataDxfId="85"/>
    <tableColumn id="8" xr3:uid="{6B9D80A5-8D69-4A86-B9D8-65D345DB01D5}" name="UNIT COST2" dataDxfId="84"/>
    <tableColumn id="10" xr3:uid="{1E56BA70-4C2A-4888-A0F8-DFD8938E5A08}" name="EXTENDED TOTAL2" dataDxfId="83"/>
    <tableColumn id="9" xr3:uid="{95B7A4E5-8633-4275-8DC7-0E3DD6EC4886}" name="UNIT COST3" dataDxfId="82"/>
    <tableColumn id="11" xr3:uid="{B4DA7993-DA0A-42E7-A846-C4B9BCD01BAA}" name="EXTENDED TOTAL3" dataDxfId="81"/>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16E93E-DE25-47D3-9F45-F97873214BB0}" name="Table001__Page_2_3162221293" displayName="Table001__Page_2_3162221293" ref="A64:K68" totalsRowShown="0" headerRowDxfId="80" dataDxfId="79">
  <autoFilter ref="A64:K68" xr:uid="{5F9D6C68-DFD4-4ABB-8F1B-6F72173D5A6D}"/>
  <sortState xmlns:xlrd2="http://schemas.microsoft.com/office/spreadsheetml/2017/richdata2" ref="A65:I65">
    <sortCondition ref="A13:A24"/>
  </sortState>
  <tableColumns count="11">
    <tableColumn id="1" xr3:uid="{9B9AAA77-3F43-477F-8017-540EFFA614D8}" name="ITEM NO." dataDxfId="78"/>
    <tableColumn id="2" xr3:uid="{02BEA7CA-9AD6-4BF2-9D6A-5FF750294597}" name="SPEC. NO." dataDxfId="77"/>
    <tableColumn id="3" xr3:uid="{2E65194B-079E-48C5-B2B6-F638F39BE87A}" name="DESCRIPTION" dataDxfId="76"/>
    <tableColumn id="4" xr3:uid="{7243D522-44E0-4A0E-8B9E-0509F310C425}" name="UNIT" dataDxfId="75"/>
    <tableColumn id="5" xr3:uid="{A306928B-46AF-4B8D-9724-7C346EE29AB7}" name="ESTIMATED QUANTITY" dataDxfId="74"/>
    <tableColumn id="6" xr3:uid="{1C7E8E24-39F9-4C8E-A5FE-12F4E6A5E682}" name="UNIT COST" dataDxfId="73"/>
    <tableColumn id="7" xr3:uid="{5E12B1F4-F31E-4B48-9076-F869C1B0DA47}" name="EXTENDED TOTAL" dataDxfId="72"/>
    <tableColumn id="8" xr3:uid="{6A588BFF-29FD-4700-9B24-4AB5D47992AE}" name="UNIT COST2" dataDxfId="71"/>
    <tableColumn id="9" xr3:uid="{C6A9A484-C256-4EED-8507-A8B63D67542C}" name="EXTENDED TOTAL2" dataDxfId="70"/>
    <tableColumn id="10" xr3:uid="{4E59DF23-C97A-41D5-B058-ACB9B67DC85B}" name="UNIT COST3" dataDxfId="69"/>
    <tableColumn id="11" xr3:uid="{3CB91792-198E-49D5-B738-E8B968DF38F4}" name="EXTENDED TOTAL3" dataDxfId="68"/>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2AB1C1A-EBB2-4C8C-9833-E2BAE447186E}" name="Table001__Page_2_31613276" displayName="Table001__Page_2_31613276" ref="A13:I17" totalsRowShown="0" headerRowDxfId="67" dataDxfId="66">
  <autoFilter ref="A13:I17" xr:uid="{A848FC9D-D49E-46C1-AF30-3173AED9AB8E}"/>
  <sortState xmlns:xlrd2="http://schemas.microsoft.com/office/spreadsheetml/2017/richdata2" ref="A14:I17">
    <sortCondition ref="A13:A17"/>
  </sortState>
  <tableColumns count="9">
    <tableColumn id="1" xr3:uid="{904519D0-C6E5-45ED-8B84-1868BED2B79E}" name="ITEM NO." dataDxfId="65"/>
    <tableColumn id="2" xr3:uid="{E5ADFC39-EA3D-4F5D-8517-91A1F907DF8D}" name="SPEC. NO." dataDxfId="64"/>
    <tableColumn id="3" xr3:uid="{A683E249-1AFC-4A1E-BDDD-8856B5C9804D}" name="DESCRIPTION" dataDxfId="63"/>
    <tableColumn id="4" xr3:uid="{F545C4A7-63A5-4B0E-A658-625D5D5A597C}" name="UNIT" dataDxfId="62"/>
    <tableColumn id="5" xr3:uid="{C416F947-7C1A-40D9-BE03-5D10F1B56A4D}" name="ESTIMATED QUANTITY" dataDxfId="61"/>
    <tableColumn id="6" xr3:uid="{7F6128AB-6F9B-42FE-846F-0D6049BBE00C}" name="UNIT COST" dataDxfId="60"/>
    <tableColumn id="7" xr3:uid="{8B25A6F1-6EEA-44D7-8D8C-1A11A45668DC}" name="EXTENDED TOTAL" dataDxfId="59"/>
    <tableColumn id="8" xr3:uid="{2C8C7313-45BB-4A64-AFA7-C4D87FB6D88E}" name="UNIT COST2" dataDxfId="58"/>
    <tableColumn id="9" xr3:uid="{5D6E711D-1FEF-48A5-A9FB-9824E5979949}" name="EXTENDED TOTAL2" dataDxfId="57"/>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86B72F-AD5F-47F4-87EF-4154101F84E4}" name="Table001__Page_2_31613276107" displayName="Table001__Page_2_31613276107" ref="A13:I33" totalsRowShown="0" headerRowDxfId="56" dataDxfId="55">
  <autoFilter ref="A13:I33" xr:uid="{A848FC9D-D49E-46C1-AF30-3173AED9AB8E}"/>
  <sortState xmlns:xlrd2="http://schemas.microsoft.com/office/spreadsheetml/2017/richdata2" ref="A14:I14">
    <sortCondition ref="A13:A14"/>
  </sortState>
  <tableColumns count="9">
    <tableColumn id="1" xr3:uid="{D216FE1F-DDC0-4833-BC9B-CA7FA74991D5}" name="ITEM NO." dataDxfId="54"/>
    <tableColumn id="2" xr3:uid="{107CCD9E-F0B3-453A-ACC1-8D4A5DBA4415}" name="SPEC. NO." dataDxfId="53"/>
    <tableColumn id="3" xr3:uid="{B2124E6B-EA34-4852-BBB2-F3C8B23D1BA6}" name="DESCRIPTION" dataDxfId="52"/>
    <tableColumn id="4" xr3:uid="{1ECC00E1-9FBA-4D21-9B27-79018E651839}" name="UNIT" dataDxfId="51"/>
    <tableColumn id="5" xr3:uid="{46354EB5-6942-4484-96F9-E363AC4E086F}" name="ESTIMATED QUANTITY" dataDxfId="50"/>
    <tableColumn id="6" xr3:uid="{B163040C-A149-4CEF-BC97-B220FA543E28}" name="UNIT COST" dataDxfId="49"/>
    <tableColumn id="7" xr3:uid="{14C6A10C-D023-4164-9D29-F45F1CD097F8}" name="EXTENDED TOTAL" dataDxfId="48"/>
    <tableColumn id="8" xr3:uid="{77341264-0497-4959-BCB3-E2504852DF60}" name="UNIT COST2" dataDxfId="47"/>
    <tableColumn id="9" xr3:uid="{D9EFD958-2744-4457-B31D-BA2085362FE5}" name="EXTENDED TOTAL2" dataDxfId="46"/>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BAD31D-49A1-4E5D-9CF4-94064B3FF50F}" name="Table001__Page_2_316132728" displayName="Table001__Page_2_316132728" ref="A13:K35" totalsRowShown="0" headerRowDxfId="45" dataDxfId="44">
  <autoFilter ref="A13:K35" xr:uid="{A848FC9D-D49E-46C1-AF30-3173AED9AB8E}"/>
  <sortState xmlns:xlrd2="http://schemas.microsoft.com/office/spreadsheetml/2017/richdata2" ref="A14:J24">
    <sortCondition ref="A13:A24"/>
  </sortState>
  <tableColumns count="11">
    <tableColumn id="1" xr3:uid="{8353C14A-FDA1-4E6D-BB2B-F064B30080EC}" name="ITEM NO." dataDxfId="43"/>
    <tableColumn id="2" xr3:uid="{016021EE-9257-4A4F-B50F-558B0A35C16A}" name="SPEC. NO." dataDxfId="42"/>
    <tableColumn id="3" xr3:uid="{1AD750FB-CA4E-4062-BC7C-4085FF76127C}" name="DESCRIPTION" dataDxfId="41"/>
    <tableColumn id="4" xr3:uid="{EA59CE53-6D50-4669-86AA-52D7EFDA8272}" name="UNIT" dataDxfId="40"/>
    <tableColumn id="5" xr3:uid="{C998F054-4A80-4987-9C52-6FA006BE5CB6}" name="ESTIMATED QUANTITY" dataDxfId="39"/>
    <tableColumn id="6" xr3:uid="{F48ABF58-CF20-4EF5-873A-5AC8B20DCADC}" name="UNIT COST" dataDxfId="38"/>
    <tableColumn id="7" xr3:uid="{12A0707D-56CA-43AE-983C-58A743DC7F5E}" name="EXTENDED TOTAL" dataDxfId="37"/>
    <tableColumn id="8" xr3:uid="{5BDA4E7B-11CA-42E0-819C-C8EBD042A647}" name="UNIT COST2" dataDxfId="36"/>
    <tableColumn id="10" xr3:uid="{0FDA2E85-6F19-410B-A0CD-8E8464DD4D96}" name="EXTENDED TOTAL2" dataDxfId="35"/>
    <tableColumn id="9" xr3:uid="{5D87F912-AE93-443C-A6F8-DBFA11150442}" name="UNIT COST3" dataDxfId="34"/>
    <tableColumn id="11" xr3:uid="{EC030BAA-AF78-4775-8132-D997CE11A6E9}" name="EXTENDED TOTAL3" dataDxfId="33"/>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E1BEF66-2101-45BB-B9F9-EFFA2B36F0F2}" name="Table001__Page_2_3161327610" displayName="Table001__Page_2_3161327610" ref="A13:I14" totalsRowShown="0" headerRowDxfId="32" dataDxfId="31">
  <autoFilter ref="A13:I14" xr:uid="{A848FC9D-D49E-46C1-AF30-3173AED9AB8E}"/>
  <sortState xmlns:xlrd2="http://schemas.microsoft.com/office/spreadsheetml/2017/richdata2" ref="A14:I14">
    <sortCondition ref="A13:A14"/>
  </sortState>
  <tableColumns count="9">
    <tableColumn id="1" xr3:uid="{AEF55FED-0B36-493A-A35B-1F532C3167E9}" name="ITEM NO." dataDxfId="30"/>
    <tableColumn id="2" xr3:uid="{828C99F5-DF07-43D4-8768-CD766053851E}" name="SPEC. NO." dataDxfId="29"/>
    <tableColumn id="3" xr3:uid="{DD1D04B4-0117-4CD7-B694-0E191DAA02DE}" name="DESCRIPTION" dataDxfId="28"/>
    <tableColumn id="4" xr3:uid="{DD511FB5-D61C-4332-B47C-1E81732B7FF4}" name="UNIT" dataDxfId="27"/>
    <tableColumn id="5" xr3:uid="{706289B1-C843-4641-84F4-80D9CF88593A}" name="ESTIMATED QUANTITY" dataDxfId="26"/>
    <tableColumn id="6" xr3:uid="{E9E4CD5F-6AE6-44D4-8E09-FC8606D09F0A}" name="UNIT COST" dataDxfId="25"/>
    <tableColumn id="7" xr3:uid="{1A06DE43-B5CF-409F-A94F-77F4F218F9DB}" name="EXTENDED TOTAL" dataDxfId="24"/>
    <tableColumn id="8" xr3:uid="{A16FB810-20C8-4335-99C4-E86AEC732CD3}" name="UNIT COST2" dataDxfId="23"/>
    <tableColumn id="9" xr3:uid="{41D3BCD5-F31C-44B3-9482-10D7CB37593B}" name="EXTENDED TOTAL2" dataDxfId="22"/>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2CE40F-6D7E-4D91-AF43-B7B5274674BC}" name="Table001__Page_2_316132724" displayName="Table001__Page_2_316132724" ref="A13:I25" totalsRowShown="0" headerRowDxfId="21" dataDxfId="20">
  <autoFilter ref="A13:I25" xr:uid="{A848FC9D-D49E-46C1-AF30-3173AED9AB8E}"/>
  <sortState xmlns:xlrd2="http://schemas.microsoft.com/office/spreadsheetml/2017/richdata2" ref="A14:I24">
    <sortCondition ref="A13:A24"/>
  </sortState>
  <tableColumns count="9">
    <tableColumn id="1" xr3:uid="{14B62975-D9BF-4095-B156-63F4A5D0F5A6}" name="ITEM NO." dataDxfId="19"/>
    <tableColumn id="2" xr3:uid="{EA394E78-74A6-47B7-8D83-6A23076536D9}" name="SPEC. NO." dataDxfId="18"/>
    <tableColumn id="3" xr3:uid="{75FFDD1D-E631-4DE0-96D9-3A2F74ADE80C}" name="DESCRIPTION" dataDxfId="17"/>
    <tableColumn id="4" xr3:uid="{1459DABC-7812-45AD-9F88-D81218D94F73}" name="UNIT" dataDxfId="16"/>
    <tableColumn id="5" xr3:uid="{CAABF37E-1910-4077-988A-D91E11B244DA}" name="ESTIMATED QUANTITY" dataDxfId="15"/>
    <tableColumn id="6" xr3:uid="{017CADF1-9120-4D73-8DB9-4040C13ED39C}" name="UNIT COST" dataDxfId="14"/>
    <tableColumn id="7" xr3:uid="{FD3FFA11-77C6-4C70-828A-E0565C0D5D95}" name="EXTENDED TOTAL" dataDxfId="13"/>
    <tableColumn id="8" xr3:uid="{B17CE521-D9E6-4755-B13F-A93CC5C0470A}" name="UNIT COST2" dataDxfId="12"/>
    <tableColumn id="9" xr3:uid="{F78206CB-98F4-4693-A96E-B1CDAC811F73}" name="EXTENDED TOTAL2" dataDxfId="11"/>
  </tableColumns>
  <tableStyleInfo name="TableStyleMedium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F01847-5537-4CDF-BC78-942DF5E22904}" name="Table001__Page_2_31622212935" displayName="Table001__Page_2_31622212935" ref="A30:I31" totalsRowShown="0" headerRowDxfId="10" dataDxfId="9">
  <autoFilter ref="A30:I31" xr:uid="{5F9D6C68-DFD4-4ABB-8F1B-6F72173D5A6D}"/>
  <sortState xmlns:xlrd2="http://schemas.microsoft.com/office/spreadsheetml/2017/richdata2" ref="A31:I31">
    <sortCondition ref="A13:A24"/>
  </sortState>
  <tableColumns count="9">
    <tableColumn id="1" xr3:uid="{41BC2D67-5C73-4050-8A96-42D842563A0B}" name="ITEM NO." dataDxfId="8"/>
    <tableColumn id="2" xr3:uid="{939B11C0-9AA6-472B-AC4D-29E8B63F918E}" name="SPEC. NO." dataDxfId="7"/>
    <tableColumn id="3" xr3:uid="{52FD286A-9B35-4117-B727-FB62B3F82125}" name="DESCRIPTION" dataDxfId="6"/>
    <tableColumn id="4" xr3:uid="{F849EFFF-E082-4862-B343-058CF207A7C0}" name="UNIT" dataDxfId="5"/>
    <tableColumn id="5" xr3:uid="{29FE92CC-3344-4268-9CCF-66731E7E4FBE}" name="ESTIMATED QUANTITY" dataDxfId="4"/>
    <tableColumn id="6" xr3:uid="{A393C5B8-9D1C-46B5-A4E6-FF8C5658177F}" name="UNIT COST" dataDxfId="3"/>
    <tableColumn id="7" xr3:uid="{0ABE6556-8C63-49F1-93EC-A2BB520F31CE}" name="EXTENDED TOTAL" dataDxfId="2"/>
    <tableColumn id="8" xr3:uid="{D848FBCB-901A-47C0-98D7-80F9E79AFC98}" name="UNIT COST2" dataDxfId="1"/>
    <tableColumn id="9" xr3:uid="{739C97AA-9E2A-4AEF-8227-CCC7BD3421DF}" name="EXTENDED TOTAL2"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8.bin"/><Relationship Id="rId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9C32-DD22-498B-835D-D002DDA1FEF0}">
  <sheetPr codeName="Sheet1"/>
  <dimension ref="U15:AE29"/>
  <sheetViews>
    <sheetView topLeftCell="A7" zoomScaleNormal="100" workbookViewId="0">
      <selection activeCell="U24" sqref="U24:Y24"/>
    </sheetView>
  </sheetViews>
  <sheetFormatPr defaultRowHeight="14.5" x14ac:dyDescent="0.35"/>
  <cols>
    <col min="21" max="21" width="20.7265625" bestFit="1" customWidth="1"/>
    <col min="22" max="22" width="32.26953125" bestFit="1" customWidth="1"/>
    <col min="23" max="23" width="43.7265625" customWidth="1"/>
    <col min="24" max="24" width="10" bestFit="1" customWidth="1"/>
    <col min="25" max="25" width="15.54296875" customWidth="1"/>
    <col min="26" max="26" width="15" bestFit="1" customWidth="1"/>
    <col min="27" max="27" width="14.7265625" bestFit="1" customWidth="1"/>
    <col min="28" max="28" width="17.26953125" customWidth="1"/>
    <col min="29" max="29" width="14.7265625" bestFit="1" customWidth="1"/>
    <col min="30" max="30" width="16" bestFit="1" customWidth="1"/>
    <col min="31" max="31" width="14.7265625" bestFit="1" customWidth="1"/>
  </cols>
  <sheetData>
    <row r="15" spans="21:22" ht="15.5" x14ac:dyDescent="0.35">
      <c r="U15" s="1" t="s">
        <v>0</v>
      </c>
      <c r="V15" t="s">
        <v>1</v>
      </c>
    </row>
    <row r="16" spans="21:22" ht="15.5" x14ac:dyDescent="0.35">
      <c r="U16" s="1" t="s">
        <v>2</v>
      </c>
      <c r="V16" t="str">
        <f>VLOOKUP(V15,DATA!$A$2:$E$80,3)</f>
        <v>Crossville</v>
      </c>
    </row>
    <row r="17" spans="21:31" ht="15.5" x14ac:dyDescent="0.35">
      <c r="U17" s="1" t="s">
        <v>3</v>
      </c>
      <c r="V17" t="str">
        <f>VLOOKUP(V15,DATA!$A$2:$E$80,4)</f>
        <v>Crossville Memorial-Whitson Field</v>
      </c>
    </row>
    <row r="18" spans="21:31" ht="15.5" x14ac:dyDescent="0.35">
      <c r="U18" s="1" t="s">
        <v>4</v>
      </c>
      <c r="V18" t="s">
        <v>5</v>
      </c>
    </row>
    <row r="19" spans="21:31" ht="15.5" x14ac:dyDescent="0.35">
      <c r="U19" s="1" t="s">
        <v>6</v>
      </c>
      <c r="V19" t="s">
        <v>7</v>
      </c>
    </row>
    <row r="20" spans="21:31" ht="15.5" x14ac:dyDescent="0.35">
      <c r="U20" s="1" t="s">
        <v>8</v>
      </c>
      <c r="V20" s="2">
        <v>44637</v>
      </c>
    </row>
    <row r="21" spans="21:31" ht="15.5" x14ac:dyDescent="0.35">
      <c r="U21" s="1" t="s">
        <v>9</v>
      </c>
      <c r="V21" t="str">
        <f>VLOOKUP(V15,DATA!$A$2:$E$80,2)</f>
        <v>Cumberland</v>
      </c>
    </row>
    <row r="22" spans="21:31" ht="15.5" x14ac:dyDescent="0.35">
      <c r="U22" s="1" t="s">
        <v>10</v>
      </c>
      <c r="V22" t="str">
        <f>VLOOKUP(V15,DATA!$A$2:$E$80,5)</f>
        <v>East</v>
      </c>
    </row>
    <row r="23" spans="21:31" ht="15" thickBot="1" x14ac:dyDescent="0.4"/>
    <row r="24" spans="21:31" ht="16" thickBot="1" x14ac:dyDescent="0.4">
      <c r="U24" s="141" t="s">
        <v>11</v>
      </c>
      <c r="V24" s="142"/>
      <c r="W24" s="142"/>
      <c r="X24" s="142"/>
      <c r="Y24" s="143"/>
      <c r="Z24" s="141" t="s">
        <v>12</v>
      </c>
      <c r="AA24" s="143"/>
      <c r="AB24" s="141" t="s">
        <v>13</v>
      </c>
      <c r="AC24" s="143"/>
      <c r="AD24" s="141" t="s">
        <v>14</v>
      </c>
      <c r="AE24" s="143"/>
    </row>
    <row r="25" spans="21:31" ht="29" x14ac:dyDescent="0.35">
      <c r="U25" s="5" t="s">
        <v>15</v>
      </c>
      <c r="V25" s="5" t="s">
        <v>16</v>
      </c>
      <c r="W25" s="5" t="s">
        <v>17</v>
      </c>
      <c r="X25" s="5" t="s">
        <v>18</v>
      </c>
      <c r="Y25" s="5" t="s">
        <v>19</v>
      </c>
      <c r="Z25" s="5" t="s">
        <v>20</v>
      </c>
      <c r="AA25" s="5" t="s">
        <v>21</v>
      </c>
      <c r="AB25" s="5" t="s">
        <v>22</v>
      </c>
      <c r="AC25" s="5" t="s">
        <v>23</v>
      </c>
      <c r="AD25" s="5" t="s">
        <v>24</v>
      </c>
      <c r="AE25" s="5" t="s">
        <v>25</v>
      </c>
    </row>
    <row r="26" spans="21:31" x14ac:dyDescent="0.35">
      <c r="U26" s="5">
        <v>1</v>
      </c>
      <c r="V26" s="5" t="s">
        <v>26</v>
      </c>
      <c r="W26" s="4" t="s">
        <v>27</v>
      </c>
      <c r="X26" s="5" t="s">
        <v>28</v>
      </c>
      <c r="Y26" s="8">
        <v>1</v>
      </c>
      <c r="Z26" s="7">
        <v>15000</v>
      </c>
      <c r="AA26" s="7">
        <v>15000</v>
      </c>
      <c r="AB26" s="7">
        <v>13200</v>
      </c>
      <c r="AC26" s="7">
        <v>13200</v>
      </c>
      <c r="AD26" s="7">
        <v>11000</v>
      </c>
      <c r="AE26" s="7">
        <v>11000</v>
      </c>
    </row>
    <row r="27" spans="21:31" x14ac:dyDescent="0.35">
      <c r="U27" s="5">
        <v>2</v>
      </c>
      <c r="V27" s="5" t="s">
        <v>29</v>
      </c>
      <c r="W27" s="4" t="s">
        <v>30</v>
      </c>
      <c r="X27" s="5" t="s">
        <v>28</v>
      </c>
      <c r="Y27" s="8">
        <v>1</v>
      </c>
      <c r="Z27" s="7">
        <v>5000</v>
      </c>
      <c r="AA27" s="7">
        <v>5000</v>
      </c>
      <c r="AB27" s="7">
        <v>7690</v>
      </c>
      <c r="AC27" s="7">
        <v>7690</v>
      </c>
      <c r="AD27" s="7">
        <v>8000</v>
      </c>
      <c r="AE27" s="7">
        <v>8000</v>
      </c>
    </row>
    <row r="28" spans="21:31" ht="29.5" thickBot="1" x14ac:dyDescent="0.4">
      <c r="U28" s="5">
        <v>3</v>
      </c>
      <c r="V28" s="5" t="s">
        <v>31</v>
      </c>
      <c r="W28" s="4" t="s">
        <v>32</v>
      </c>
      <c r="X28" s="5" t="s">
        <v>28</v>
      </c>
      <c r="Y28" s="8">
        <v>1</v>
      </c>
      <c r="Z28" s="7">
        <v>115000</v>
      </c>
      <c r="AA28" s="7">
        <v>115000</v>
      </c>
      <c r="AB28" s="7">
        <v>68715</v>
      </c>
      <c r="AC28" s="7">
        <v>68715</v>
      </c>
      <c r="AD28" s="7">
        <v>108025</v>
      </c>
      <c r="AE28" s="7">
        <v>108025</v>
      </c>
    </row>
    <row r="29" spans="21:31" ht="16" thickBot="1" x14ac:dyDescent="0.4">
      <c r="U29" s="4"/>
      <c r="V29" s="4"/>
      <c r="W29" s="3"/>
      <c r="X29" s="4"/>
      <c r="Y29" s="82" t="s">
        <v>33</v>
      </c>
      <c r="Z29" s="9"/>
      <c r="AA29" s="9">
        <v>135000</v>
      </c>
      <c r="AB29" s="9"/>
      <c r="AC29" s="9">
        <v>89605</v>
      </c>
      <c r="AD29" s="9"/>
      <c r="AE29" s="10">
        <v>127025</v>
      </c>
    </row>
  </sheetData>
  <mergeCells count="4">
    <mergeCell ref="U24:Y24"/>
    <mergeCell ref="Z24:AA24"/>
    <mergeCell ref="AB24:AC24"/>
    <mergeCell ref="AD24:AE24"/>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CE5B-EBB0-4581-9CD4-20DC173A5E8C}">
  <sheetPr codeName="Sheet2"/>
  <dimension ref="A1:K80"/>
  <sheetViews>
    <sheetView workbookViewId="0">
      <selection activeCell="C28" sqref="C28"/>
    </sheetView>
  </sheetViews>
  <sheetFormatPr defaultRowHeight="14.5" x14ac:dyDescent="0.35"/>
  <cols>
    <col min="3" max="3" width="24.54296875" bestFit="1" customWidth="1"/>
    <col min="4" max="4" width="37.26953125" bestFit="1" customWidth="1"/>
  </cols>
  <sheetData>
    <row r="1" spans="1:11" x14ac:dyDescent="0.35">
      <c r="A1" s="12" t="s">
        <v>34</v>
      </c>
      <c r="B1" s="12" t="s">
        <v>35</v>
      </c>
      <c r="C1" s="12" t="s">
        <v>36</v>
      </c>
      <c r="D1" s="12" t="s">
        <v>37</v>
      </c>
      <c r="E1" s="12" t="s">
        <v>38</v>
      </c>
      <c r="F1" s="6"/>
    </row>
    <row r="2" spans="1:11" x14ac:dyDescent="0.35">
      <c r="A2" s="13" t="s">
        <v>39</v>
      </c>
      <c r="B2" t="s">
        <v>40</v>
      </c>
      <c r="C2" t="s">
        <v>41</v>
      </c>
      <c r="D2" t="s">
        <v>42</v>
      </c>
      <c r="E2" t="s">
        <v>43</v>
      </c>
    </row>
    <row r="3" spans="1:11" x14ac:dyDescent="0.35">
      <c r="A3" s="13" t="s">
        <v>44</v>
      </c>
      <c r="B3" t="s">
        <v>45</v>
      </c>
      <c r="C3" t="s">
        <v>46</v>
      </c>
      <c r="D3" t="s">
        <v>46</v>
      </c>
      <c r="E3" t="s">
        <v>47</v>
      </c>
    </row>
    <row r="4" spans="1:11" x14ac:dyDescent="0.35">
      <c r="A4" s="13" t="s">
        <v>48</v>
      </c>
      <c r="B4" t="s">
        <v>49</v>
      </c>
      <c r="C4" t="s">
        <v>50</v>
      </c>
      <c r="D4" t="s">
        <v>51</v>
      </c>
      <c r="E4" t="s">
        <v>47</v>
      </c>
    </row>
    <row r="5" spans="1:11" x14ac:dyDescent="0.35">
      <c r="A5" s="13" t="s">
        <v>52</v>
      </c>
      <c r="B5" t="s">
        <v>53</v>
      </c>
      <c r="C5" t="s">
        <v>54</v>
      </c>
      <c r="D5" t="s">
        <v>55</v>
      </c>
      <c r="E5" t="s">
        <v>56</v>
      </c>
    </row>
    <row r="6" spans="1:11" x14ac:dyDescent="0.35">
      <c r="A6" s="13" t="s">
        <v>57</v>
      </c>
      <c r="B6" t="s">
        <v>58</v>
      </c>
      <c r="C6" t="s">
        <v>59</v>
      </c>
      <c r="D6" t="s">
        <v>60</v>
      </c>
      <c r="E6" t="s">
        <v>43</v>
      </c>
    </row>
    <row r="7" spans="1:11" ht="15.5" x14ac:dyDescent="0.35">
      <c r="A7" s="13" t="s">
        <v>61</v>
      </c>
      <c r="B7" t="s">
        <v>62</v>
      </c>
      <c r="C7" t="s">
        <v>63</v>
      </c>
      <c r="D7" t="s">
        <v>64</v>
      </c>
      <c r="E7" t="s">
        <v>56</v>
      </c>
      <c r="J7" s="1"/>
    </row>
    <row r="8" spans="1:11" ht="15.5" x14ac:dyDescent="0.35">
      <c r="A8" s="13" t="s">
        <v>65</v>
      </c>
      <c r="B8" t="s">
        <v>66</v>
      </c>
      <c r="C8" t="s">
        <v>67</v>
      </c>
      <c r="D8" t="s">
        <v>68</v>
      </c>
      <c r="E8" t="s">
        <v>43</v>
      </c>
      <c r="J8" s="1"/>
    </row>
    <row r="9" spans="1:11" ht="15.5" x14ac:dyDescent="0.35">
      <c r="A9" s="13" t="s">
        <v>69</v>
      </c>
      <c r="B9" t="s">
        <v>70</v>
      </c>
      <c r="C9" t="s">
        <v>71</v>
      </c>
      <c r="D9" t="s">
        <v>72</v>
      </c>
      <c r="E9" t="s">
        <v>47</v>
      </c>
      <c r="J9" s="1"/>
    </row>
    <row r="10" spans="1:11" ht="15.5" x14ac:dyDescent="0.35">
      <c r="A10" s="13" t="s">
        <v>73</v>
      </c>
      <c r="B10" t="s">
        <v>74</v>
      </c>
      <c r="C10" t="s">
        <v>75</v>
      </c>
      <c r="D10" t="s">
        <v>76</v>
      </c>
      <c r="E10" t="s">
        <v>47</v>
      </c>
      <c r="J10" s="1"/>
    </row>
    <row r="11" spans="1:11" ht="15.5" x14ac:dyDescent="0.35">
      <c r="A11" s="13" t="s">
        <v>77</v>
      </c>
      <c r="B11" t="s">
        <v>78</v>
      </c>
      <c r="C11" t="s">
        <v>79</v>
      </c>
      <c r="D11" t="s">
        <v>80</v>
      </c>
      <c r="E11" t="s">
        <v>43</v>
      </c>
      <c r="J11" s="1"/>
    </row>
    <row r="12" spans="1:11" ht="15.5" x14ac:dyDescent="0.35">
      <c r="A12" s="13" t="s">
        <v>81</v>
      </c>
      <c r="B12" t="s">
        <v>82</v>
      </c>
      <c r="C12" t="s">
        <v>83</v>
      </c>
      <c r="D12" t="s">
        <v>84</v>
      </c>
      <c r="E12" t="s">
        <v>43</v>
      </c>
      <c r="J12" s="1"/>
      <c r="K12" s="2"/>
    </row>
    <row r="13" spans="1:11" ht="15.5" x14ac:dyDescent="0.35">
      <c r="A13" s="13" t="s">
        <v>85</v>
      </c>
      <c r="B13" t="s">
        <v>86</v>
      </c>
      <c r="C13" t="s">
        <v>87</v>
      </c>
      <c r="D13" t="s">
        <v>88</v>
      </c>
      <c r="E13" t="s">
        <v>47</v>
      </c>
      <c r="J13" s="1"/>
    </row>
    <row r="14" spans="1:11" ht="15.5" x14ac:dyDescent="0.35">
      <c r="A14" s="13" t="s">
        <v>89</v>
      </c>
      <c r="B14" t="s">
        <v>90</v>
      </c>
      <c r="C14" t="s">
        <v>91</v>
      </c>
      <c r="D14" t="s">
        <v>92</v>
      </c>
      <c r="E14" t="s">
        <v>43</v>
      </c>
      <c r="J14" s="1"/>
    </row>
    <row r="15" spans="1:11" x14ac:dyDescent="0.35">
      <c r="A15" s="13" t="s">
        <v>93</v>
      </c>
      <c r="B15" t="s">
        <v>94</v>
      </c>
      <c r="C15" t="s">
        <v>95</v>
      </c>
      <c r="D15" t="s">
        <v>96</v>
      </c>
      <c r="E15" t="s">
        <v>43</v>
      </c>
    </row>
    <row r="16" spans="1:11" x14ac:dyDescent="0.35">
      <c r="A16" s="13" t="s">
        <v>97</v>
      </c>
      <c r="B16" t="s">
        <v>98</v>
      </c>
      <c r="C16" t="s">
        <v>99</v>
      </c>
      <c r="D16" t="s">
        <v>100</v>
      </c>
      <c r="E16" t="s">
        <v>56</v>
      </c>
    </row>
    <row r="17" spans="1:5" x14ac:dyDescent="0.35">
      <c r="A17" s="13" t="s">
        <v>101</v>
      </c>
      <c r="B17" t="s">
        <v>102</v>
      </c>
      <c r="C17" t="s">
        <v>103</v>
      </c>
      <c r="D17" t="s">
        <v>104</v>
      </c>
      <c r="E17" t="s">
        <v>47</v>
      </c>
    </row>
    <row r="18" spans="1:5" x14ac:dyDescent="0.35">
      <c r="A18" s="13" t="s">
        <v>105</v>
      </c>
      <c r="B18" t="s">
        <v>106</v>
      </c>
      <c r="C18" t="s">
        <v>107</v>
      </c>
      <c r="D18" t="s">
        <v>108</v>
      </c>
      <c r="E18" t="s">
        <v>43</v>
      </c>
    </row>
    <row r="19" spans="1:5" x14ac:dyDescent="0.35">
      <c r="A19" s="13" t="s">
        <v>109</v>
      </c>
      <c r="B19" t="s">
        <v>110</v>
      </c>
      <c r="C19" t="s">
        <v>111</v>
      </c>
      <c r="D19" t="s">
        <v>112</v>
      </c>
      <c r="E19" t="s">
        <v>43</v>
      </c>
    </row>
    <row r="20" spans="1:5" x14ac:dyDescent="0.35">
      <c r="A20" s="13" t="s">
        <v>113</v>
      </c>
      <c r="B20" t="s">
        <v>114</v>
      </c>
      <c r="C20" t="s">
        <v>115</v>
      </c>
      <c r="D20" t="s">
        <v>116</v>
      </c>
      <c r="E20" t="s">
        <v>56</v>
      </c>
    </row>
    <row r="21" spans="1:5" x14ac:dyDescent="0.35">
      <c r="A21" s="13" t="s">
        <v>117</v>
      </c>
      <c r="B21" t="s">
        <v>118</v>
      </c>
      <c r="C21" t="s">
        <v>119</v>
      </c>
      <c r="D21" t="s">
        <v>120</v>
      </c>
      <c r="E21" t="s">
        <v>47</v>
      </c>
    </row>
    <row r="22" spans="1:5" x14ac:dyDescent="0.35">
      <c r="A22" s="13" t="s">
        <v>121</v>
      </c>
      <c r="B22" t="s">
        <v>122</v>
      </c>
      <c r="C22" t="s">
        <v>123</v>
      </c>
      <c r="D22" t="s">
        <v>124</v>
      </c>
      <c r="E22" t="s">
        <v>43</v>
      </c>
    </row>
    <row r="23" spans="1:5" x14ac:dyDescent="0.35">
      <c r="A23" s="13" t="s">
        <v>125</v>
      </c>
      <c r="B23" t="s">
        <v>74</v>
      </c>
      <c r="C23" t="s">
        <v>62</v>
      </c>
      <c r="D23" t="s">
        <v>126</v>
      </c>
      <c r="E23" t="s">
        <v>47</v>
      </c>
    </row>
    <row r="24" spans="1:5" x14ac:dyDescent="0.35">
      <c r="A24" s="13" t="s">
        <v>127</v>
      </c>
      <c r="B24" t="s">
        <v>128</v>
      </c>
      <c r="C24" t="s">
        <v>129</v>
      </c>
      <c r="D24" t="s">
        <v>130</v>
      </c>
      <c r="E24" t="s">
        <v>47</v>
      </c>
    </row>
    <row r="25" spans="1:5" x14ac:dyDescent="0.35">
      <c r="A25" s="13" t="s">
        <v>131</v>
      </c>
      <c r="B25" t="s">
        <v>132</v>
      </c>
      <c r="C25" t="s">
        <v>133</v>
      </c>
      <c r="D25" t="s">
        <v>134</v>
      </c>
      <c r="E25" t="s">
        <v>43</v>
      </c>
    </row>
    <row r="26" spans="1:5" x14ac:dyDescent="0.35">
      <c r="A26" s="13" t="s">
        <v>135</v>
      </c>
      <c r="B26" t="s">
        <v>136</v>
      </c>
      <c r="C26" t="s">
        <v>137</v>
      </c>
      <c r="D26" t="s">
        <v>138</v>
      </c>
      <c r="E26" t="s">
        <v>43</v>
      </c>
    </row>
    <row r="27" spans="1:5" x14ac:dyDescent="0.35">
      <c r="A27" s="13" t="s">
        <v>139</v>
      </c>
      <c r="B27" t="s">
        <v>70</v>
      </c>
      <c r="C27" t="s">
        <v>71</v>
      </c>
      <c r="D27" t="s">
        <v>140</v>
      </c>
      <c r="E27" t="s">
        <v>47</v>
      </c>
    </row>
    <row r="28" spans="1:5" x14ac:dyDescent="0.35">
      <c r="A28" s="13" t="s">
        <v>141</v>
      </c>
      <c r="B28" t="s">
        <v>142</v>
      </c>
      <c r="C28" t="s">
        <v>143</v>
      </c>
      <c r="D28" t="s">
        <v>144</v>
      </c>
      <c r="E28" t="s">
        <v>43</v>
      </c>
    </row>
    <row r="29" spans="1:5" x14ac:dyDescent="0.35">
      <c r="A29" s="13" t="s">
        <v>1</v>
      </c>
      <c r="B29" t="s">
        <v>145</v>
      </c>
      <c r="C29" t="s">
        <v>146</v>
      </c>
      <c r="D29" t="s">
        <v>147</v>
      </c>
      <c r="E29" t="s">
        <v>47</v>
      </c>
    </row>
    <row r="30" spans="1:5" x14ac:dyDescent="0.35">
      <c r="A30" s="13" t="s">
        <v>148</v>
      </c>
      <c r="B30" t="s">
        <v>149</v>
      </c>
      <c r="C30" t="s">
        <v>150</v>
      </c>
      <c r="D30" t="s">
        <v>151</v>
      </c>
      <c r="E30" t="s">
        <v>47</v>
      </c>
    </row>
    <row r="31" spans="1:5" x14ac:dyDescent="0.35">
      <c r="A31" s="13" t="s">
        <v>152</v>
      </c>
      <c r="B31" t="s">
        <v>153</v>
      </c>
      <c r="C31" t="s">
        <v>154</v>
      </c>
      <c r="D31" t="s">
        <v>155</v>
      </c>
      <c r="E31" t="s">
        <v>56</v>
      </c>
    </row>
    <row r="32" spans="1:5" x14ac:dyDescent="0.35">
      <c r="A32" s="13" t="s">
        <v>156</v>
      </c>
      <c r="B32" t="s">
        <v>70</v>
      </c>
      <c r="C32" t="s">
        <v>157</v>
      </c>
      <c r="D32" t="s">
        <v>158</v>
      </c>
      <c r="E32" t="s">
        <v>47</v>
      </c>
    </row>
    <row r="33" spans="1:5" x14ac:dyDescent="0.35">
      <c r="A33" s="13" t="s">
        <v>159</v>
      </c>
      <c r="B33" t="s">
        <v>114</v>
      </c>
      <c r="C33" t="s">
        <v>160</v>
      </c>
      <c r="D33" t="s">
        <v>161</v>
      </c>
      <c r="E33" t="s">
        <v>56</v>
      </c>
    </row>
    <row r="34" spans="1:5" x14ac:dyDescent="0.35">
      <c r="A34" s="13" t="s">
        <v>162</v>
      </c>
      <c r="B34" t="s">
        <v>163</v>
      </c>
      <c r="C34" t="s">
        <v>164</v>
      </c>
      <c r="D34" t="s">
        <v>165</v>
      </c>
      <c r="E34" t="s">
        <v>43</v>
      </c>
    </row>
    <row r="35" spans="1:5" x14ac:dyDescent="0.35">
      <c r="A35" s="13" t="s">
        <v>166</v>
      </c>
      <c r="B35" t="s">
        <v>167</v>
      </c>
      <c r="C35" t="s">
        <v>168</v>
      </c>
      <c r="D35" t="s">
        <v>169</v>
      </c>
      <c r="E35" t="s">
        <v>47</v>
      </c>
    </row>
    <row r="36" spans="1:5" x14ac:dyDescent="0.35">
      <c r="A36" s="13" t="s">
        <v>170</v>
      </c>
      <c r="B36" t="s">
        <v>171</v>
      </c>
      <c r="C36" t="s">
        <v>172</v>
      </c>
      <c r="D36" t="s">
        <v>173</v>
      </c>
      <c r="E36" t="s">
        <v>43</v>
      </c>
    </row>
    <row r="37" spans="1:5" x14ac:dyDescent="0.35">
      <c r="A37" s="13" t="s">
        <v>174</v>
      </c>
      <c r="B37" t="s">
        <v>175</v>
      </c>
      <c r="C37" t="s">
        <v>176</v>
      </c>
      <c r="D37" t="s">
        <v>177</v>
      </c>
      <c r="E37" t="s">
        <v>47</v>
      </c>
    </row>
    <row r="38" spans="1:5" x14ac:dyDescent="0.35">
      <c r="A38" s="13" t="s">
        <v>178</v>
      </c>
      <c r="B38" t="s">
        <v>179</v>
      </c>
      <c r="C38" t="s">
        <v>180</v>
      </c>
      <c r="D38" t="s">
        <v>181</v>
      </c>
      <c r="E38" t="s">
        <v>43</v>
      </c>
    </row>
    <row r="39" spans="1:5" x14ac:dyDescent="0.35">
      <c r="A39" s="13" t="s">
        <v>182</v>
      </c>
      <c r="B39" t="s">
        <v>183</v>
      </c>
      <c r="C39" t="s">
        <v>184</v>
      </c>
      <c r="D39" t="s">
        <v>185</v>
      </c>
      <c r="E39" t="s">
        <v>56</v>
      </c>
    </row>
    <row r="40" spans="1:5" x14ac:dyDescent="0.35">
      <c r="A40" s="13" t="s">
        <v>186</v>
      </c>
      <c r="B40" t="s">
        <v>187</v>
      </c>
      <c r="C40" t="s">
        <v>188</v>
      </c>
      <c r="D40" t="s">
        <v>189</v>
      </c>
      <c r="E40" t="s">
        <v>47</v>
      </c>
    </row>
    <row r="41" spans="1:5" x14ac:dyDescent="0.35">
      <c r="A41" s="13" t="s">
        <v>190</v>
      </c>
      <c r="B41" t="s">
        <v>136</v>
      </c>
      <c r="C41" t="s">
        <v>137</v>
      </c>
      <c r="D41" t="s">
        <v>191</v>
      </c>
      <c r="E41" t="s">
        <v>43</v>
      </c>
    </row>
    <row r="42" spans="1:5" x14ac:dyDescent="0.35">
      <c r="A42" s="13" t="s">
        <v>192</v>
      </c>
      <c r="B42" t="s">
        <v>193</v>
      </c>
      <c r="C42" t="s">
        <v>194</v>
      </c>
      <c r="D42" t="s">
        <v>195</v>
      </c>
      <c r="E42" t="s">
        <v>43</v>
      </c>
    </row>
    <row r="43" spans="1:5" x14ac:dyDescent="0.35">
      <c r="A43" s="13" t="s">
        <v>196</v>
      </c>
      <c r="B43" t="s">
        <v>98</v>
      </c>
      <c r="C43" t="s">
        <v>197</v>
      </c>
      <c r="D43" t="s">
        <v>198</v>
      </c>
      <c r="E43" t="s">
        <v>56</v>
      </c>
    </row>
    <row r="44" spans="1:5" x14ac:dyDescent="0.35">
      <c r="A44" s="13" t="s">
        <v>199</v>
      </c>
      <c r="B44" t="s">
        <v>200</v>
      </c>
      <c r="C44" t="s">
        <v>200</v>
      </c>
      <c r="D44" t="s">
        <v>201</v>
      </c>
      <c r="E44" t="s">
        <v>43</v>
      </c>
    </row>
    <row r="45" spans="1:5" x14ac:dyDescent="0.35">
      <c r="A45" s="13" t="s">
        <v>202</v>
      </c>
      <c r="B45" t="s">
        <v>203</v>
      </c>
      <c r="C45" t="s">
        <v>204</v>
      </c>
      <c r="D45" t="s">
        <v>205</v>
      </c>
      <c r="E45" t="s">
        <v>56</v>
      </c>
    </row>
    <row r="46" spans="1:5" x14ac:dyDescent="0.35">
      <c r="A46" s="13" t="s">
        <v>206</v>
      </c>
      <c r="B46" t="s">
        <v>207</v>
      </c>
      <c r="C46" t="s">
        <v>208</v>
      </c>
      <c r="D46" t="s">
        <v>209</v>
      </c>
      <c r="E46" t="s">
        <v>56</v>
      </c>
    </row>
    <row r="47" spans="1:5" x14ac:dyDescent="0.35">
      <c r="A47" s="13" t="s">
        <v>210</v>
      </c>
      <c r="B47" t="s">
        <v>211</v>
      </c>
      <c r="C47" t="s">
        <v>212</v>
      </c>
      <c r="D47" t="s">
        <v>213</v>
      </c>
      <c r="E47" t="s">
        <v>43</v>
      </c>
    </row>
    <row r="48" spans="1:5" x14ac:dyDescent="0.35">
      <c r="A48" s="13" t="s">
        <v>214</v>
      </c>
      <c r="B48" t="s">
        <v>215</v>
      </c>
      <c r="C48" t="s">
        <v>216</v>
      </c>
      <c r="D48" t="s">
        <v>217</v>
      </c>
      <c r="E48" t="s">
        <v>43</v>
      </c>
    </row>
    <row r="49" spans="1:5" x14ac:dyDescent="0.35">
      <c r="A49" s="13" t="s">
        <v>218</v>
      </c>
      <c r="B49" t="s">
        <v>219</v>
      </c>
      <c r="C49" t="s">
        <v>220</v>
      </c>
      <c r="D49" t="s">
        <v>221</v>
      </c>
      <c r="E49" t="s">
        <v>56</v>
      </c>
    </row>
    <row r="50" spans="1:5" x14ac:dyDescent="0.35">
      <c r="A50" s="13" t="s">
        <v>222</v>
      </c>
      <c r="B50" t="s">
        <v>223</v>
      </c>
      <c r="C50" t="s">
        <v>224</v>
      </c>
      <c r="D50" t="s">
        <v>225</v>
      </c>
      <c r="E50" t="s">
        <v>56</v>
      </c>
    </row>
    <row r="51" spans="1:5" x14ac:dyDescent="0.35">
      <c r="A51" s="13" t="s">
        <v>226</v>
      </c>
      <c r="B51" t="s">
        <v>227</v>
      </c>
      <c r="C51" t="s">
        <v>228</v>
      </c>
      <c r="D51" t="s">
        <v>229</v>
      </c>
      <c r="E51" t="s">
        <v>43</v>
      </c>
    </row>
    <row r="52" spans="1:5" x14ac:dyDescent="0.35">
      <c r="A52" s="13" t="s">
        <v>230</v>
      </c>
      <c r="B52" t="s">
        <v>231</v>
      </c>
      <c r="C52" t="s">
        <v>232</v>
      </c>
      <c r="D52" t="s">
        <v>233</v>
      </c>
      <c r="E52" t="s">
        <v>43</v>
      </c>
    </row>
    <row r="53" spans="1:5" x14ac:dyDescent="0.35">
      <c r="A53" s="13" t="s">
        <v>234</v>
      </c>
      <c r="B53" t="s">
        <v>235</v>
      </c>
      <c r="C53" t="s">
        <v>236</v>
      </c>
      <c r="D53" t="s">
        <v>237</v>
      </c>
      <c r="E53" t="s">
        <v>43</v>
      </c>
    </row>
    <row r="54" spans="1:5" x14ac:dyDescent="0.35">
      <c r="A54" s="13" t="s">
        <v>238</v>
      </c>
      <c r="B54" t="s">
        <v>239</v>
      </c>
      <c r="C54" t="s">
        <v>240</v>
      </c>
      <c r="D54" t="s">
        <v>241</v>
      </c>
      <c r="E54" t="s">
        <v>43</v>
      </c>
    </row>
    <row r="55" spans="1:5" x14ac:dyDescent="0.35">
      <c r="A55" s="13" t="s">
        <v>242</v>
      </c>
      <c r="B55" t="s">
        <v>98</v>
      </c>
      <c r="C55" t="s">
        <v>197</v>
      </c>
      <c r="D55" t="s">
        <v>243</v>
      </c>
      <c r="E55" t="s">
        <v>56</v>
      </c>
    </row>
    <row r="56" spans="1:5" x14ac:dyDescent="0.35">
      <c r="A56" s="13" t="s">
        <v>244</v>
      </c>
      <c r="B56" t="s">
        <v>245</v>
      </c>
      <c r="C56" t="s">
        <v>78</v>
      </c>
      <c r="D56" t="s">
        <v>246</v>
      </c>
      <c r="E56" t="s">
        <v>56</v>
      </c>
    </row>
    <row r="57" spans="1:5" x14ac:dyDescent="0.35">
      <c r="A57" s="13" t="s">
        <v>247</v>
      </c>
      <c r="B57" t="s">
        <v>248</v>
      </c>
      <c r="C57" t="s">
        <v>249</v>
      </c>
      <c r="D57" t="s">
        <v>250</v>
      </c>
      <c r="E57" t="s">
        <v>47</v>
      </c>
    </row>
    <row r="58" spans="1:5" x14ac:dyDescent="0.35">
      <c r="A58" s="13" t="s">
        <v>251</v>
      </c>
      <c r="B58" t="s">
        <v>252</v>
      </c>
      <c r="C58" t="s">
        <v>253</v>
      </c>
      <c r="D58" t="s">
        <v>254</v>
      </c>
      <c r="E58" t="s">
        <v>47</v>
      </c>
    </row>
    <row r="59" spans="1:5" x14ac:dyDescent="0.35">
      <c r="A59" s="13" t="s">
        <v>255</v>
      </c>
      <c r="B59" t="s">
        <v>256</v>
      </c>
      <c r="C59" t="s">
        <v>257</v>
      </c>
      <c r="D59" t="s">
        <v>258</v>
      </c>
      <c r="E59" t="s">
        <v>47</v>
      </c>
    </row>
    <row r="60" spans="1:5" x14ac:dyDescent="0.35">
      <c r="A60" s="13" t="s">
        <v>259</v>
      </c>
      <c r="B60" t="s">
        <v>239</v>
      </c>
      <c r="C60" t="s">
        <v>260</v>
      </c>
      <c r="D60" t="s">
        <v>261</v>
      </c>
      <c r="E60" t="s">
        <v>43</v>
      </c>
    </row>
    <row r="61" spans="1:5" x14ac:dyDescent="0.35">
      <c r="A61" s="13" t="s">
        <v>262</v>
      </c>
      <c r="B61" t="s">
        <v>263</v>
      </c>
      <c r="C61" t="s">
        <v>264</v>
      </c>
      <c r="D61" t="s">
        <v>265</v>
      </c>
      <c r="E61" t="s">
        <v>43</v>
      </c>
    </row>
    <row r="62" spans="1:5" x14ac:dyDescent="0.35">
      <c r="A62" s="13" t="s">
        <v>266</v>
      </c>
      <c r="B62" t="s">
        <v>98</v>
      </c>
      <c r="C62" t="s">
        <v>99</v>
      </c>
      <c r="D62" t="s">
        <v>267</v>
      </c>
      <c r="E62" t="s">
        <v>56</v>
      </c>
    </row>
    <row r="63" spans="1:5" x14ac:dyDescent="0.35">
      <c r="A63" s="13" t="s">
        <v>268</v>
      </c>
      <c r="B63" t="s">
        <v>269</v>
      </c>
      <c r="C63" t="s">
        <v>270</v>
      </c>
      <c r="D63" t="s">
        <v>271</v>
      </c>
      <c r="E63" t="s">
        <v>56</v>
      </c>
    </row>
    <row r="64" spans="1:5" x14ac:dyDescent="0.35">
      <c r="A64" s="13" t="s">
        <v>272</v>
      </c>
      <c r="B64" t="s">
        <v>273</v>
      </c>
      <c r="C64" t="s">
        <v>274</v>
      </c>
      <c r="D64" t="s">
        <v>275</v>
      </c>
      <c r="E64" t="s">
        <v>56</v>
      </c>
    </row>
    <row r="65" spans="1:5" x14ac:dyDescent="0.35">
      <c r="A65" s="13" t="s">
        <v>276</v>
      </c>
      <c r="B65" t="s">
        <v>277</v>
      </c>
      <c r="C65" t="s">
        <v>278</v>
      </c>
      <c r="D65" t="s">
        <v>279</v>
      </c>
      <c r="E65" t="s">
        <v>47</v>
      </c>
    </row>
    <row r="66" spans="1:5" x14ac:dyDescent="0.35">
      <c r="A66" s="13" t="s">
        <v>280</v>
      </c>
      <c r="B66" t="s">
        <v>281</v>
      </c>
      <c r="C66" t="s">
        <v>282</v>
      </c>
      <c r="D66" t="s">
        <v>283</v>
      </c>
      <c r="E66" t="s">
        <v>43</v>
      </c>
    </row>
    <row r="67" spans="1:5" x14ac:dyDescent="0.35">
      <c r="A67" s="13" t="s">
        <v>284</v>
      </c>
      <c r="B67" t="s">
        <v>285</v>
      </c>
      <c r="C67" t="s">
        <v>286</v>
      </c>
      <c r="D67" t="s">
        <v>287</v>
      </c>
      <c r="E67" t="s">
        <v>47</v>
      </c>
    </row>
    <row r="68" spans="1:5" x14ac:dyDescent="0.35">
      <c r="A68" s="13" t="s">
        <v>288</v>
      </c>
      <c r="B68" t="s">
        <v>289</v>
      </c>
      <c r="C68" t="s">
        <v>290</v>
      </c>
      <c r="D68" t="s">
        <v>291</v>
      </c>
      <c r="E68" t="s">
        <v>47</v>
      </c>
    </row>
    <row r="69" spans="1:5" x14ac:dyDescent="0.35">
      <c r="A69" s="13" t="s">
        <v>292</v>
      </c>
      <c r="B69" t="s">
        <v>293</v>
      </c>
      <c r="C69" t="s">
        <v>294</v>
      </c>
      <c r="D69" t="s">
        <v>295</v>
      </c>
      <c r="E69" t="s">
        <v>47</v>
      </c>
    </row>
    <row r="70" spans="1:5" x14ac:dyDescent="0.35">
      <c r="A70" s="13" t="s">
        <v>296</v>
      </c>
      <c r="B70" t="s">
        <v>297</v>
      </c>
      <c r="C70" t="s">
        <v>298</v>
      </c>
      <c r="D70" t="s">
        <v>299</v>
      </c>
      <c r="E70" t="s">
        <v>56</v>
      </c>
    </row>
    <row r="71" spans="1:5" x14ac:dyDescent="0.35">
      <c r="A71" s="13" t="s">
        <v>300</v>
      </c>
      <c r="B71" t="s">
        <v>301</v>
      </c>
      <c r="C71" t="s">
        <v>302</v>
      </c>
      <c r="D71" t="s">
        <v>303</v>
      </c>
      <c r="E71" t="s">
        <v>43</v>
      </c>
    </row>
    <row r="72" spans="1:5" x14ac:dyDescent="0.35">
      <c r="A72" s="13" t="s">
        <v>304</v>
      </c>
      <c r="B72" t="s">
        <v>110</v>
      </c>
      <c r="C72" t="s">
        <v>305</v>
      </c>
      <c r="D72" t="s">
        <v>306</v>
      </c>
      <c r="E72" t="s">
        <v>43</v>
      </c>
    </row>
    <row r="73" spans="1:5" x14ac:dyDescent="0.35">
      <c r="A73" s="13" t="s">
        <v>307</v>
      </c>
      <c r="B73" t="s">
        <v>308</v>
      </c>
      <c r="C73" t="s">
        <v>309</v>
      </c>
      <c r="D73" t="s">
        <v>310</v>
      </c>
      <c r="E73" t="s">
        <v>56</v>
      </c>
    </row>
    <row r="74" spans="1:5" x14ac:dyDescent="0.35">
      <c r="A74" s="13" t="s">
        <v>311</v>
      </c>
      <c r="B74" t="s">
        <v>223</v>
      </c>
      <c r="C74" t="s">
        <v>312</v>
      </c>
      <c r="D74" t="s">
        <v>313</v>
      </c>
      <c r="E74" t="s">
        <v>56</v>
      </c>
    </row>
    <row r="75" spans="1:5" x14ac:dyDescent="0.35">
      <c r="A75" s="13" t="s">
        <v>314</v>
      </c>
      <c r="B75" t="s">
        <v>315</v>
      </c>
      <c r="C75" t="s">
        <v>316</v>
      </c>
      <c r="D75" t="s">
        <v>317</v>
      </c>
      <c r="E75" t="s">
        <v>43</v>
      </c>
    </row>
    <row r="76" spans="1:5" x14ac:dyDescent="0.35">
      <c r="A76" s="13" t="s">
        <v>318</v>
      </c>
      <c r="B76" t="s">
        <v>319</v>
      </c>
      <c r="C76" t="s">
        <v>320</v>
      </c>
      <c r="D76" t="s">
        <v>321</v>
      </c>
      <c r="E76" t="s">
        <v>47</v>
      </c>
    </row>
    <row r="77" spans="1:5" x14ac:dyDescent="0.35">
      <c r="A77" s="13" t="s">
        <v>322</v>
      </c>
      <c r="B77" t="s">
        <v>323</v>
      </c>
      <c r="C77" t="s">
        <v>150</v>
      </c>
      <c r="D77" t="s">
        <v>324</v>
      </c>
      <c r="E77" t="s">
        <v>47</v>
      </c>
    </row>
    <row r="78" spans="1:5" x14ac:dyDescent="0.35">
      <c r="A78" s="13" t="s">
        <v>325</v>
      </c>
      <c r="B78" t="s">
        <v>326</v>
      </c>
      <c r="C78" t="s">
        <v>327</v>
      </c>
      <c r="D78" t="s">
        <v>328</v>
      </c>
      <c r="E78" t="s">
        <v>56</v>
      </c>
    </row>
    <row r="79" spans="1:5" x14ac:dyDescent="0.35">
      <c r="A79" s="13" t="s">
        <v>329</v>
      </c>
      <c r="B79" t="s">
        <v>132</v>
      </c>
      <c r="C79" t="s">
        <v>330</v>
      </c>
      <c r="D79" t="s">
        <v>331</v>
      </c>
      <c r="E79" t="s">
        <v>43</v>
      </c>
    </row>
    <row r="80" spans="1:5" x14ac:dyDescent="0.35">
      <c r="A80" s="13" t="s">
        <v>332</v>
      </c>
      <c r="B80" t="s">
        <v>82</v>
      </c>
      <c r="C80" t="s">
        <v>333</v>
      </c>
      <c r="D80" t="s">
        <v>334</v>
      </c>
      <c r="E80"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44C49-DF59-49B0-949D-F3085B56E59A}">
  <sheetPr codeName="Sheet3"/>
  <dimension ref="A1:F9"/>
  <sheetViews>
    <sheetView tabSelected="1" zoomScaleNormal="100" workbookViewId="0">
      <selection activeCell="A9" sqref="A9"/>
    </sheetView>
  </sheetViews>
  <sheetFormatPr defaultRowHeight="14.5" x14ac:dyDescent="0.35"/>
  <cols>
    <col min="1" max="1" width="36" bestFit="1" customWidth="1"/>
    <col min="2" max="2" width="17.453125" style="16" bestFit="1" customWidth="1"/>
    <col min="3" max="3" width="37.7265625" bestFit="1" customWidth="1"/>
    <col min="4" max="4" width="62" bestFit="1" customWidth="1"/>
    <col min="5" max="5" width="15.54296875" bestFit="1" customWidth="1"/>
    <col min="6" max="6" width="30.54296875" customWidth="1"/>
  </cols>
  <sheetData>
    <row r="1" spans="1:6" ht="23.5" x14ac:dyDescent="0.35">
      <c r="A1" s="11" t="s">
        <v>335</v>
      </c>
      <c r="B1" s="11" t="s">
        <v>36</v>
      </c>
      <c r="C1" s="11" t="s">
        <v>37</v>
      </c>
      <c r="D1" s="11" t="s">
        <v>336</v>
      </c>
      <c r="E1" s="11" t="s">
        <v>337</v>
      </c>
      <c r="F1" s="48" t="s">
        <v>338</v>
      </c>
    </row>
    <row r="2" spans="1:6" x14ac:dyDescent="0.35">
      <c r="A2" s="30" t="s">
        <v>65</v>
      </c>
      <c r="B2" s="31" t="s">
        <v>67</v>
      </c>
      <c r="C2" s="16" t="s">
        <v>339</v>
      </c>
      <c r="D2" s="16" t="s">
        <v>340</v>
      </c>
      <c r="E2" s="85" t="s">
        <v>341</v>
      </c>
      <c r="F2" s="85" t="s">
        <v>341</v>
      </c>
    </row>
    <row r="3" spans="1:6" x14ac:dyDescent="0.35">
      <c r="A3" s="30" t="s">
        <v>97</v>
      </c>
      <c r="B3" s="31" t="s">
        <v>99</v>
      </c>
      <c r="C3" s="16" t="s">
        <v>100</v>
      </c>
      <c r="D3" s="16" t="s">
        <v>701</v>
      </c>
      <c r="E3" s="16" t="s">
        <v>700</v>
      </c>
      <c r="F3" s="85" t="s">
        <v>341</v>
      </c>
    </row>
    <row r="4" spans="1:6" x14ac:dyDescent="0.35">
      <c r="A4" s="30" t="s">
        <v>141</v>
      </c>
      <c r="B4" s="31" t="s">
        <v>143</v>
      </c>
      <c r="C4" s="16" t="s">
        <v>144</v>
      </c>
      <c r="D4" s="16" t="s">
        <v>342</v>
      </c>
      <c r="E4" s="66" t="s">
        <v>343</v>
      </c>
      <c r="F4" s="85" t="s">
        <v>341</v>
      </c>
    </row>
    <row r="5" spans="1:6" x14ac:dyDescent="0.35">
      <c r="A5" s="30" t="s">
        <v>178</v>
      </c>
      <c r="B5" s="86" t="s">
        <v>180</v>
      </c>
      <c r="C5" s="16" t="s">
        <v>181</v>
      </c>
      <c r="D5" s="16" t="s">
        <v>347</v>
      </c>
      <c r="E5" s="16" t="s">
        <v>348</v>
      </c>
      <c r="F5" s="85" t="s">
        <v>341</v>
      </c>
    </row>
    <row r="6" spans="1:6" x14ac:dyDescent="0.35">
      <c r="A6" s="30" t="s">
        <v>251</v>
      </c>
      <c r="B6" s="31" t="s">
        <v>253</v>
      </c>
      <c r="C6" s="16" t="s">
        <v>254</v>
      </c>
      <c r="D6" s="16" t="s">
        <v>573</v>
      </c>
      <c r="E6" s="85" t="s">
        <v>341</v>
      </c>
      <c r="F6" s="85" t="s">
        <v>341</v>
      </c>
    </row>
    <row r="7" spans="1:6" x14ac:dyDescent="0.35">
      <c r="A7" s="84" t="s">
        <v>272</v>
      </c>
      <c r="B7" s="86" t="s">
        <v>274</v>
      </c>
      <c r="C7" s="16" t="s">
        <v>275</v>
      </c>
      <c r="D7" s="16" t="s">
        <v>349</v>
      </c>
      <c r="E7" s="16" t="s">
        <v>350</v>
      </c>
      <c r="F7" s="85" t="s">
        <v>341</v>
      </c>
    </row>
    <row r="8" spans="1:6" x14ac:dyDescent="0.35">
      <c r="A8" s="30" t="s">
        <v>296</v>
      </c>
      <c r="B8" s="86" t="s">
        <v>298</v>
      </c>
      <c r="C8" s="16" t="s">
        <v>299</v>
      </c>
      <c r="D8" s="16" t="s">
        <v>351</v>
      </c>
      <c r="E8" s="16" t="s">
        <v>352</v>
      </c>
      <c r="F8" s="85" t="s">
        <v>341</v>
      </c>
    </row>
    <row r="9" spans="1:6" x14ac:dyDescent="0.35">
      <c r="A9" s="30" t="s">
        <v>332</v>
      </c>
      <c r="B9" s="6" t="s">
        <v>333</v>
      </c>
      <c r="C9" s="16" t="s">
        <v>344</v>
      </c>
      <c r="D9" s="16" t="s">
        <v>345</v>
      </c>
      <c r="E9" s="16" t="s">
        <v>346</v>
      </c>
      <c r="F9" s="85" t="s">
        <v>341</v>
      </c>
    </row>
  </sheetData>
  <hyperlinks>
    <hyperlink ref="A2" location="'0M5'!A1" display="0M5" xr:uid="{332C0E7D-2E2E-4C6E-B831-76C0FB7959DC}"/>
    <hyperlink ref="A4" location="CKV!A1" display="CKV" xr:uid="{09D5694F-7308-40C7-8D81-2CEA12F874FA}"/>
    <hyperlink ref="A9" location="'XNX'!A1" display="XNX" xr:uid="{001C5689-A339-4836-831C-F59DD3F9365A}"/>
    <hyperlink ref="A5" location="'GZS'!A1" display="GZS" xr:uid="{6F6A7CC8-B906-4692-A717-1784B44F272B}"/>
    <hyperlink ref="A7" location="'PVE'!A1" display="PVE" xr:uid="{3F45B73B-A8D8-4A62-85DF-52BF9A091AF6}"/>
    <hyperlink ref="A8" location="'SNH'!A1" display="SNH" xr:uid="{37B8256B-B27D-454F-A665-BDDB30F58999}"/>
    <hyperlink ref="A6" location="MNV!A1" display="MNV" xr:uid="{CB408D93-0B5F-4F50-92DE-C0647D3602FA}"/>
    <hyperlink ref="A3" location="'2M8'!A1" display="2M8" xr:uid="{BC3F0919-AEEB-4674-B85E-0D0F3259B0A2}"/>
  </hyperlinks>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A846-77E9-4C16-96A9-F8AE93D52F0B}">
  <dimension ref="A1:M48"/>
  <sheetViews>
    <sheetView zoomScale="90" zoomScaleNormal="90" workbookViewId="0">
      <selection activeCell="H31" sqref="H31:I31"/>
    </sheetView>
  </sheetViews>
  <sheetFormatPr defaultRowHeight="14.5" x14ac:dyDescent="0.35"/>
  <cols>
    <col min="1" max="1" width="20.7265625" bestFit="1" customWidth="1"/>
    <col min="2" max="2" width="26.54296875" style="21" bestFit="1" customWidth="1"/>
    <col min="3" max="3" width="127.453125" customWidth="1"/>
    <col min="4" max="4" width="10" bestFit="1" customWidth="1"/>
    <col min="5" max="5" width="25.54296875" style="6" bestFit="1" customWidth="1"/>
    <col min="6" max="6" width="15" bestFit="1" customWidth="1"/>
    <col min="7" max="7" width="20.7265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19"/>
      <c r="C1" s="14"/>
      <c r="D1" s="14"/>
      <c r="E1" s="16"/>
      <c r="F1" s="14"/>
      <c r="G1" s="14"/>
      <c r="H1" s="14"/>
      <c r="I1" s="14"/>
      <c r="J1" s="14"/>
      <c r="K1" s="14"/>
      <c r="L1" s="14"/>
      <c r="M1" s="14"/>
    </row>
    <row r="2" spans="1:13" x14ac:dyDescent="0.35">
      <c r="A2" s="14"/>
      <c r="B2" s="19"/>
      <c r="C2" s="14"/>
      <c r="D2" s="14"/>
      <c r="E2" s="16"/>
      <c r="F2" s="14"/>
      <c r="G2" s="14"/>
      <c r="H2" s="14"/>
      <c r="I2" s="14"/>
      <c r="J2" s="14"/>
      <c r="K2" s="14"/>
      <c r="L2" s="14"/>
      <c r="M2" s="14"/>
    </row>
    <row r="3" spans="1:13" ht="15.5" x14ac:dyDescent="0.35">
      <c r="A3" s="15" t="s">
        <v>0</v>
      </c>
      <c r="B3" s="19" t="s">
        <v>65</v>
      </c>
      <c r="C3" s="14"/>
      <c r="D3" s="15"/>
      <c r="E3" s="16"/>
      <c r="F3" s="14"/>
      <c r="G3" s="14"/>
      <c r="H3" s="14"/>
      <c r="I3" s="14"/>
      <c r="J3" s="14"/>
      <c r="K3" s="14"/>
      <c r="L3" s="14"/>
      <c r="M3" s="14"/>
    </row>
    <row r="4" spans="1:13" ht="15.5" x14ac:dyDescent="0.35">
      <c r="A4" s="15" t="s">
        <v>2</v>
      </c>
      <c r="B4" s="14" t="str">
        <f>VLOOKUP(B3,DATA!A2:E80,3)</f>
        <v>Waverly</v>
      </c>
      <c r="C4" s="14"/>
      <c r="D4" s="15"/>
      <c r="E4" s="16"/>
      <c r="F4" s="14"/>
      <c r="G4" s="14"/>
      <c r="H4" s="14"/>
      <c r="I4" s="14"/>
      <c r="J4" s="14"/>
      <c r="K4" s="14"/>
      <c r="L4" s="14"/>
      <c r="M4" s="14"/>
    </row>
    <row r="5" spans="1:13" ht="15.5" x14ac:dyDescent="0.35">
      <c r="A5" s="15" t="s">
        <v>3</v>
      </c>
      <c r="B5" s="14" t="str">
        <f>VLOOKUP(B3,DATA!A2:E80,4)</f>
        <v>Humphreys County</v>
      </c>
      <c r="C5" s="14"/>
      <c r="D5" s="15"/>
      <c r="E5" s="16"/>
      <c r="F5" s="14"/>
      <c r="G5" s="14"/>
      <c r="H5" s="14"/>
      <c r="I5" s="14"/>
      <c r="J5" s="14"/>
      <c r="K5" s="14"/>
      <c r="L5" s="14"/>
      <c r="M5" s="14"/>
    </row>
    <row r="6" spans="1:13" ht="15.5" x14ac:dyDescent="0.35">
      <c r="A6" s="15" t="s">
        <v>4</v>
      </c>
      <c r="B6" s="19" t="s">
        <v>340</v>
      </c>
      <c r="C6" s="14"/>
      <c r="D6" s="15"/>
      <c r="E6" s="16"/>
      <c r="F6" s="14"/>
      <c r="G6" s="14"/>
      <c r="H6" s="14"/>
      <c r="I6" s="14"/>
      <c r="J6" s="14"/>
      <c r="K6" s="14"/>
      <c r="L6" s="14"/>
      <c r="M6" s="14"/>
    </row>
    <row r="7" spans="1:13" ht="15.5" x14ac:dyDescent="0.35">
      <c r="A7" s="15" t="s">
        <v>6</v>
      </c>
      <c r="B7" s="23"/>
      <c r="C7" s="14"/>
      <c r="D7" s="15"/>
      <c r="E7" s="16"/>
      <c r="F7" s="14"/>
      <c r="G7" s="14"/>
      <c r="H7" s="14"/>
      <c r="I7" s="14"/>
      <c r="J7" s="14"/>
      <c r="K7" s="14"/>
      <c r="L7" s="14"/>
      <c r="M7" s="14"/>
    </row>
    <row r="8" spans="1:13" ht="15.5" x14ac:dyDescent="0.35">
      <c r="A8" s="15" t="s">
        <v>8</v>
      </c>
      <c r="B8" s="20">
        <v>45314</v>
      </c>
      <c r="C8" s="14"/>
      <c r="D8" s="15"/>
      <c r="E8" s="22"/>
      <c r="F8" s="14"/>
      <c r="G8" s="14"/>
      <c r="H8" s="14"/>
      <c r="I8" s="14"/>
      <c r="J8" s="14"/>
      <c r="K8" s="14"/>
      <c r="L8" s="14"/>
      <c r="M8" s="14"/>
    </row>
    <row r="9" spans="1:13" ht="15.5" x14ac:dyDescent="0.35">
      <c r="A9" s="15" t="s">
        <v>9</v>
      </c>
      <c r="B9" s="14" t="str">
        <f>VLOOKUP(B3,DATA!A2:E80,2)</f>
        <v>Humphreys</v>
      </c>
      <c r="C9" s="14"/>
      <c r="D9" s="15"/>
      <c r="E9" s="16"/>
      <c r="F9" s="14"/>
      <c r="G9" s="14"/>
      <c r="H9" s="14"/>
      <c r="I9" s="14"/>
      <c r="J9" s="14"/>
      <c r="K9" s="14"/>
      <c r="L9" s="14"/>
      <c r="M9" s="14"/>
    </row>
    <row r="10" spans="1:13" ht="15.5" x14ac:dyDescent="0.35">
      <c r="A10" s="15" t="s">
        <v>10</v>
      </c>
      <c r="B10" s="14" t="str">
        <f>VLOOKUP(B3,DATA!A2:E80,5)</f>
        <v>Middle</v>
      </c>
      <c r="C10" s="14"/>
      <c r="D10" s="15"/>
      <c r="E10" s="16"/>
      <c r="F10" s="14"/>
      <c r="G10" s="14"/>
      <c r="H10" s="14"/>
      <c r="I10" s="14"/>
    </row>
    <row r="11" spans="1:13" ht="16" thickBot="1" x14ac:dyDescent="0.4">
      <c r="A11" s="15"/>
      <c r="B11" s="19"/>
      <c r="C11" s="14"/>
      <c r="D11" s="15"/>
      <c r="E11" s="16"/>
      <c r="F11" s="14"/>
      <c r="G11" s="14"/>
      <c r="H11" s="14"/>
      <c r="I11" s="14"/>
    </row>
    <row r="12" spans="1:13" ht="16" thickBot="1" x14ac:dyDescent="0.4">
      <c r="A12" s="144" t="s">
        <v>353</v>
      </c>
      <c r="B12" s="146"/>
      <c r="C12" s="146"/>
      <c r="D12" s="146"/>
      <c r="E12" s="145"/>
      <c r="F12" s="144" t="s">
        <v>12</v>
      </c>
      <c r="G12" s="145"/>
      <c r="H12" s="144" t="s">
        <v>563</v>
      </c>
      <c r="I12" s="145"/>
    </row>
    <row r="13" spans="1:13" x14ac:dyDescent="0.35">
      <c r="A13" s="16" t="s">
        <v>15</v>
      </c>
      <c r="B13" s="18" t="s">
        <v>357</v>
      </c>
      <c r="C13" s="16" t="s">
        <v>17</v>
      </c>
      <c r="D13" s="16" t="s">
        <v>18</v>
      </c>
      <c r="E13" s="16" t="s">
        <v>19</v>
      </c>
      <c r="F13" s="16" t="s">
        <v>20</v>
      </c>
      <c r="G13" s="16" t="s">
        <v>21</v>
      </c>
      <c r="H13" s="16" t="s">
        <v>22</v>
      </c>
      <c r="I13" s="16" t="s">
        <v>23</v>
      </c>
    </row>
    <row r="14" spans="1:13" ht="29" x14ac:dyDescent="0.35">
      <c r="A14" s="25" t="s">
        <v>492</v>
      </c>
      <c r="B14" s="18"/>
      <c r="C14" s="32" t="s">
        <v>493</v>
      </c>
      <c r="D14" s="16" t="s">
        <v>494</v>
      </c>
      <c r="E14" s="25">
        <v>10000</v>
      </c>
      <c r="F14" s="27">
        <v>15</v>
      </c>
      <c r="G14" s="27">
        <v>150000</v>
      </c>
      <c r="H14" s="27">
        <v>42.77</v>
      </c>
      <c r="I14" s="27">
        <v>427692</v>
      </c>
    </row>
    <row r="15" spans="1:13" x14ac:dyDescent="0.35">
      <c r="A15" s="25" t="s">
        <v>495</v>
      </c>
      <c r="B15" s="18"/>
      <c r="C15" s="24" t="s">
        <v>496</v>
      </c>
      <c r="D15" s="16" t="s">
        <v>497</v>
      </c>
      <c r="E15" s="25">
        <v>1</v>
      </c>
      <c r="F15" s="27">
        <v>65700</v>
      </c>
      <c r="G15" s="27">
        <v>65700</v>
      </c>
      <c r="H15" s="27">
        <v>260678</v>
      </c>
      <c r="I15" s="27">
        <v>260678</v>
      </c>
    </row>
    <row r="16" spans="1:13" ht="15" customHeight="1" x14ac:dyDescent="0.35">
      <c r="A16" s="25" t="s">
        <v>498</v>
      </c>
      <c r="B16" s="18"/>
      <c r="C16" s="24" t="s">
        <v>499</v>
      </c>
      <c r="D16" s="16" t="s">
        <v>497</v>
      </c>
      <c r="E16" s="25">
        <v>1</v>
      </c>
      <c r="F16" s="27">
        <v>42500</v>
      </c>
      <c r="G16" s="27">
        <v>42500</v>
      </c>
      <c r="H16" s="27">
        <v>83538</v>
      </c>
      <c r="I16" s="27">
        <v>83538</v>
      </c>
    </row>
    <row r="17" spans="1:9" ht="15" customHeight="1" x14ac:dyDescent="0.35">
      <c r="A17" s="25" t="s">
        <v>500</v>
      </c>
      <c r="B17" s="18"/>
      <c r="C17" s="24" t="s">
        <v>501</v>
      </c>
      <c r="D17" s="16" t="s">
        <v>497</v>
      </c>
      <c r="E17" s="25">
        <v>1</v>
      </c>
      <c r="F17" s="28">
        <v>20250</v>
      </c>
      <c r="G17" s="27">
        <v>20250</v>
      </c>
      <c r="H17" s="27">
        <v>0</v>
      </c>
      <c r="I17" s="27">
        <v>0</v>
      </c>
    </row>
    <row r="18" spans="1:9" x14ac:dyDescent="0.35">
      <c r="A18" s="25" t="s">
        <v>502</v>
      </c>
      <c r="B18" s="18"/>
      <c r="C18" s="24" t="s">
        <v>503</v>
      </c>
      <c r="D18" s="16" t="s">
        <v>497</v>
      </c>
      <c r="E18" s="25">
        <v>1</v>
      </c>
      <c r="F18" s="27">
        <v>25000</v>
      </c>
      <c r="G18" s="27">
        <v>25000</v>
      </c>
      <c r="H18" s="27">
        <v>0</v>
      </c>
      <c r="I18" s="27">
        <v>0</v>
      </c>
    </row>
    <row r="19" spans="1:9" ht="15" customHeight="1" x14ac:dyDescent="0.35">
      <c r="A19" s="25" t="s">
        <v>504</v>
      </c>
      <c r="B19" s="18"/>
      <c r="C19" s="24" t="s">
        <v>505</v>
      </c>
      <c r="D19" s="16" t="s">
        <v>497</v>
      </c>
      <c r="E19" s="26">
        <v>1</v>
      </c>
      <c r="F19" s="28">
        <v>20000</v>
      </c>
      <c r="G19" s="27">
        <v>20000</v>
      </c>
      <c r="H19" s="27">
        <v>25061</v>
      </c>
      <c r="I19" s="27">
        <v>25061</v>
      </c>
    </row>
    <row r="20" spans="1:9" x14ac:dyDescent="0.35">
      <c r="A20" s="25" t="s">
        <v>506</v>
      </c>
      <c r="B20" s="18"/>
      <c r="C20" s="32" t="s">
        <v>507</v>
      </c>
      <c r="D20" s="16" t="s">
        <v>497</v>
      </c>
      <c r="E20" s="25">
        <v>1</v>
      </c>
      <c r="F20" s="28">
        <v>45000</v>
      </c>
      <c r="G20" s="27">
        <v>45000</v>
      </c>
      <c r="H20" s="27">
        <v>0</v>
      </c>
      <c r="I20" s="27">
        <v>0</v>
      </c>
    </row>
    <row r="21" spans="1:9" ht="29" x14ac:dyDescent="0.35">
      <c r="A21" s="25" t="s">
        <v>508</v>
      </c>
      <c r="B21" s="18"/>
      <c r="C21" s="32" t="s">
        <v>509</v>
      </c>
      <c r="D21" s="16" t="s">
        <v>497</v>
      </c>
      <c r="E21" s="25">
        <v>1</v>
      </c>
      <c r="F21" s="28">
        <v>125000</v>
      </c>
      <c r="G21" s="27">
        <v>125000</v>
      </c>
      <c r="H21" s="27">
        <v>33415</v>
      </c>
      <c r="I21" s="27">
        <v>33415</v>
      </c>
    </row>
    <row r="22" spans="1:9" x14ac:dyDescent="0.35">
      <c r="A22" s="25" t="s">
        <v>510</v>
      </c>
      <c r="B22" s="18"/>
      <c r="C22" s="24" t="s">
        <v>511</v>
      </c>
      <c r="D22" s="16" t="s">
        <v>497</v>
      </c>
      <c r="E22" s="25">
        <v>1</v>
      </c>
      <c r="F22" s="27">
        <v>66000</v>
      </c>
      <c r="G22" s="27">
        <v>66000</v>
      </c>
      <c r="H22" s="27">
        <v>0</v>
      </c>
      <c r="I22" s="27">
        <v>0</v>
      </c>
    </row>
    <row r="23" spans="1:9" x14ac:dyDescent="0.35">
      <c r="A23" s="25" t="s">
        <v>512</v>
      </c>
      <c r="B23" s="18"/>
      <c r="C23" s="24" t="s">
        <v>513</v>
      </c>
      <c r="D23" s="16" t="s">
        <v>497</v>
      </c>
      <c r="E23" s="25">
        <v>1</v>
      </c>
      <c r="F23" s="27">
        <v>15000</v>
      </c>
      <c r="G23" s="27">
        <v>15000</v>
      </c>
      <c r="H23" s="27">
        <v>0</v>
      </c>
      <c r="I23" s="27">
        <v>0</v>
      </c>
    </row>
    <row r="24" spans="1:9" ht="15" thickBot="1" x14ac:dyDescent="0.4">
      <c r="A24" s="25" t="s">
        <v>514</v>
      </c>
      <c r="B24" s="18"/>
      <c r="C24" s="24" t="s">
        <v>515</v>
      </c>
      <c r="D24" s="16" t="s">
        <v>497</v>
      </c>
      <c r="E24" s="25">
        <v>1</v>
      </c>
      <c r="F24" s="28">
        <v>22300</v>
      </c>
      <c r="G24" s="27">
        <v>22300</v>
      </c>
      <c r="H24" s="27">
        <v>5000</v>
      </c>
      <c r="I24" s="27">
        <v>5000</v>
      </c>
    </row>
    <row r="25" spans="1:9" ht="15.5" x14ac:dyDescent="0.35">
      <c r="A25" s="17"/>
      <c r="B25" s="19"/>
      <c r="C25" s="17"/>
      <c r="D25" s="151" t="s">
        <v>516</v>
      </c>
      <c r="E25" s="152"/>
      <c r="F25" s="36"/>
      <c r="G25" s="36">
        <f>SUM(Table001__Page_2_3161327[EXTENDED TOTAL])</f>
        <v>596750</v>
      </c>
      <c r="H25" s="36"/>
      <c r="I25" s="37">
        <f>SUM(Table001__Page_2_3161327[EXTENDED TOTAL2])</f>
        <v>835384</v>
      </c>
    </row>
    <row r="26" spans="1:9" ht="15.5" x14ac:dyDescent="0.35">
      <c r="A26" s="17"/>
      <c r="B26" s="19"/>
      <c r="C26" s="17"/>
      <c r="D26" s="153" t="s">
        <v>517</v>
      </c>
      <c r="E26" s="154"/>
      <c r="F26" s="39"/>
      <c r="G26" s="39">
        <f>G25*0.2</f>
        <v>119350</v>
      </c>
      <c r="H26" s="39"/>
      <c r="I26" s="40">
        <f>K21</f>
        <v>0</v>
      </c>
    </row>
    <row r="27" spans="1:9" ht="16" thickBot="1" x14ac:dyDescent="0.4">
      <c r="A27" s="17"/>
      <c r="B27" s="19"/>
      <c r="C27" s="17"/>
      <c r="D27" s="155" t="s">
        <v>518</v>
      </c>
      <c r="E27" s="156"/>
      <c r="F27" s="41"/>
      <c r="G27" s="41">
        <f>SUM(G25:G26)</f>
        <v>716100</v>
      </c>
      <c r="H27" s="41"/>
      <c r="I27" s="42">
        <f>SUM(I25:I26)</f>
        <v>835384</v>
      </c>
    </row>
    <row r="28" spans="1:9" ht="15" thickBot="1" x14ac:dyDescent="0.4">
      <c r="A28" s="14"/>
      <c r="B28" s="19"/>
      <c r="C28" s="14"/>
      <c r="D28" s="14"/>
      <c r="E28" s="16"/>
      <c r="F28" s="14"/>
      <c r="G28" s="14"/>
      <c r="H28" s="14"/>
      <c r="I28" s="14"/>
    </row>
    <row r="29" spans="1:9" ht="16" thickBot="1" x14ac:dyDescent="0.4">
      <c r="A29" s="144" t="s">
        <v>562</v>
      </c>
      <c r="B29" s="146"/>
      <c r="C29" s="146"/>
      <c r="D29" s="146"/>
      <c r="E29" s="145"/>
      <c r="F29" s="144" t="s">
        <v>12</v>
      </c>
      <c r="G29" s="145"/>
      <c r="H29" s="144" t="s">
        <v>563</v>
      </c>
      <c r="I29" s="145"/>
    </row>
    <row r="30" spans="1:9" x14ac:dyDescent="0.35">
      <c r="A30" s="16" t="s">
        <v>15</v>
      </c>
      <c r="B30" s="18" t="s">
        <v>357</v>
      </c>
      <c r="C30" s="16" t="s">
        <v>17</v>
      </c>
      <c r="D30" s="16" t="s">
        <v>18</v>
      </c>
      <c r="E30" s="16" t="s">
        <v>19</v>
      </c>
      <c r="F30" s="16" t="s">
        <v>20</v>
      </c>
      <c r="G30" s="16" t="s">
        <v>21</v>
      </c>
      <c r="H30" s="16" t="s">
        <v>22</v>
      </c>
      <c r="I30" s="16" t="s">
        <v>23</v>
      </c>
    </row>
    <row r="31" spans="1:9" ht="29.5" thickBot="1" x14ac:dyDescent="0.4">
      <c r="A31" s="25" t="s">
        <v>519</v>
      </c>
      <c r="B31" s="18"/>
      <c r="C31" s="32" t="s">
        <v>520</v>
      </c>
      <c r="D31" s="16" t="s">
        <v>497</v>
      </c>
      <c r="E31" s="25">
        <v>1</v>
      </c>
      <c r="F31" s="27">
        <v>200000</v>
      </c>
      <c r="G31" s="27">
        <v>200000</v>
      </c>
      <c r="H31" s="29">
        <v>0</v>
      </c>
      <c r="I31" s="29">
        <v>0</v>
      </c>
    </row>
    <row r="32" spans="1:9" ht="15.5" x14ac:dyDescent="0.35">
      <c r="A32" s="17"/>
      <c r="B32" s="19"/>
      <c r="C32" s="17"/>
      <c r="D32" s="151" t="s">
        <v>521</v>
      </c>
      <c r="E32" s="152"/>
      <c r="F32" s="36"/>
      <c r="G32" s="36">
        <f>SUM(Table001__Page_2_316222129[EXTENDED TOTAL])</f>
        <v>200000</v>
      </c>
      <c r="H32" s="36"/>
      <c r="I32" s="43">
        <f>SUM(Table001__Page_2_316222129[EXTENDED TOTAL2])</f>
        <v>0</v>
      </c>
    </row>
    <row r="33" spans="4:9" x14ac:dyDescent="0.35">
      <c r="D33" s="147" t="s">
        <v>522</v>
      </c>
      <c r="E33" s="148"/>
      <c r="F33" s="34"/>
      <c r="G33" s="47" cm="1">
        <f t="array" ref="G33">G25+Table001__Page_2_316222129[EXTENDED TOTAL]</f>
        <v>796750</v>
      </c>
      <c r="H33" s="35"/>
      <c r="I33" s="44">
        <f>I25+I32</f>
        <v>835384</v>
      </c>
    </row>
    <row r="34" spans="4:9" x14ac:dyDescent="0.35">
      <c r="D34" s="147" t="s">
        <v>517</v>
      </c>
      <c r="E34" s="148"/>
      <c r="F34" s="34"/>
      <c r="G34" s="47">
        <f>20%*G33</f>
        <v>159350</v>
      </c>
      <c r="H34" s="35"/>
      <c r="I34" s="44">
        <v>0</v>
      </c>
    </row>
    <row r="35" spans="4:9" x14ac:dyDescent="0.35">
      <c r="D35" s="147" t="s">
        <v>523</v>
      </c>
      <c r="E35" s="148"/>
      <c r="F35" s="34"/>
      <c r="G35" s="47">
        <f>G33+G34</f>
        <v>956100</v>
      </c>
      <c r="H35" s="35"/>
      <c r="I35" s="44">
        <f>I33+I34</f>
        <v>835384</v>
      </c>
    </row>
    <row r="36" spans="4:9" x14ac:dyDescent="0.35">
      <c r="D36" s="147" t="s">
        <v>524</v>
      </c>
      <c r="E36" s="148"/>
      <c r="F36" s="34"/>
      <c r="G36" s="33" t="s">
        <v>525</v>
      </c>
      <c r="H36" s="34"/>
      <c r="I36" s="44">
        <f>I33-G33</f>
        <v>38634</v>
      </c>
    </row>
    <row r="37" spans="4:9" ht="15" thickBot="1" x14ac:dyDescent="0.4">
      <c r="D37" s="149" t="s">
        <v>526</v>
      </c>
      <c r="E37" s="150"/>
      <c r="F37" s="38"/>
      <c r="G37" s="46" t="s">
        <v>525</v>
      </c>
      <c r="H37" s="38"/>
      <c r="I37" s="45">
        <f>I36/$G$33</f>
        <v>4.848948854722309E-2</v>
      </c>
    </row>
    <row r="47" spans="4:9" ht="14.65" customHeight="1" x14ac:dyDescent="0.35"/>
    <row r="48" spans="4:9" ht="14.65" customHeight="1" x14ac:dyDescent="0.35"/>
  </sheetData>
  <mergeCells count="15">
    <mergeCell ref="D36:E36"/>
    <mergeCell ref="D37:E37"/>
    <mergeCell ref="D35:E35"/>
    <mergeCell ref="D25:E25"/>
    <mergeCell ref="A29:E29"/>
    <mergeCell ref="D32:E32"/>
    <mergeCell ref="D26:E26"/>
    <mergeCell ref="D27:E27"/>
    <mergeCell ref="D33:E33"/>
    <mergeCell ref="D34:E34"/>
    <mergeCell ref="F29:G29"/>
    <mergeCell ref="H29:I29"/>
    <mergeCell ref="A12:E12"/>
    <mergeCell ref="F12:G12"/>
    <mergeCell ref="H12:I12"/>
  </mergeCells>
  <pageMargins left="0.7" right="0.7" top="0.75" bottom="0.75" header="0.3" footer="0.3"/>
  <pageSetup orientation="portrait" verticalDpi="0"/>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95DB-A573-4268-BF01-2D9D2EE317A4}">
  <dimension ref="A1:I90"/>
  <sheetViews>
    <sheetView zoomScale="80" zoomScaleNormal="80" workbookViewId="0">
      <selection activeCell="J70" sqref="J70"/>
    </sheetView>
  </sheetViews>
  <sheetFormatPr defaultRowHeight="14.5" x14ac:dyDescent="0.35"/>
  <cols>
    <col min="1" max="1" width="20.7265625" bestFit="1" customWidth="1"/>
    <col min="2" max="2" width="26.54296875" style="21" bestFit="1" customWidth="1"/>
    <col min="3" max="3" width="127.453125" customWidth="1"/>
    <col min="4" max="4" width="10" bestFit="1" customWidth="1"/>
    <col min="5" max="5" width="25.54296875" style="6" bestFit="1" customWidth="1"/>
    <col min="6" max="6" width="15" bestFit="1" customWidth="1"/>
    <col min="7" max="7" width="20.7265625" bestFit="1" customWidth="1"/>
    <col min="8" max="8" width="16" bestFit="1" customWidth="1"/>
    <col min="9" max="9" width="22" bestFit="1" customWidth="1"/>
    <col min="10" max="11" width="20.54296875" bestFit="1" customWidth="1"/>
  </cols>
  <sheetData>
    <row r="1" spans="1:9" x14ac:dyDescent="0.35">
      <c r="A1" s="14"/>
      <c r="B1" s="19"/>
      <c r="C1" s="14"/>
      <c r="D1" s="14"/>
      <c r="E1" s="16"/>
      <c r="F1" s="14"/>
      <c r="G1" s="14"/>
      <c r="H1" s="14"/>
      <c r="I1" s="14"/>
    </row>
    <row r="2" spans="1:9" x14ac:dyDescent="0.35">
      <c r="A2" s="14"/>
      <c r="B2" s="19"/>
      <c r="C2" s="14"/>
      <c r="D2" s="14"/>
      <c r="E2" s="16"/>
      <c r="F2" s="14"/>
      <c r="G2" s="14"/>
      <c r="H2" s="14"/>
      <c r="I2" s="14"/>
    </row>
    <row r="3" spans="1:9" ht="15.5" x14ac:dyDescent="0.35">
      <c r="A3" s="15" t="s">
        <v>0</v>
      </c>
      <c r="B3" s="19" t="s">
        <v>97</v>
      </c>
      <c r="C3" s="14"/>
      <c r="D3" s="15"/>
      <c r="E3" s="16"/>
      <c r="F3" s="14"/>
      <c r="G3" s="14"/>
      <c r="H3" s="14"/>
      <c r="I3" s="14"/>
    </row>
    <row r="4" spans="1:9" ht="15.5" x14ac:dyDescent="0.35">
      <c r="A4" s="15" t="s">
        <v>2</v>
      </c>
      <c r="B4" s="14" t="str">
        <f>VLOOKUP(B3,DATA!A2:E80,3)</f>
        <v>Millington</v>
      </c>
      <c r="C4" s="14"/>
      <c r="D4" s="15"/>
      <c r="E4" s="16"/>
      <c r="F4" s="14"/>
      <c r="G4" s="14"/>
      <c r="H4" s="14"/>
      <c r="I4" s="14"/>
    </row>
    <row r="5" spans="1:9" ht="15.5" x14ac:dyDescent="0.35">
      <c r="A5" s="15" t="s">
        <v>3</v>
      </c>
      <c r="B5" s="14" t="str">
        <f>VLOOKUP(B3,DATA!A2:E80,4)</f>
        <v>Charles W. Baker</v>
      </c>
      <c r="C5" s="14"/>
      <c r="D5" s="15"/>
      <c r="E5" s="16"/>
      <c r="F5" s="14"/>
      <c r="G5" s="14"/>
      <c r="H5" s="14"/>
      <c r="I5" s="14"/>
    </row>
    <row r="6" spans="1:9" ht="15.5" x14ac:dyDescent="0.35">
      <c r="A6" s="15" t="s">
        <v>4</v>
      </c>
      <c r="B6" s="19" t="s">
        <v>701</v>
      </c>
      <c r="C6" s="14"/>
      <c r="D6" s="15"/>
      <c r="E6" s="16"/>
      <c r="F6" s="14"/>
      <c r="G6" s="14"/>
      <c r="H6" s="14"/>
      <c r="I6" s="14"/>
    </row>
    <row r="7" spans="1:9" ht="15.5" x14ac:dyDescent="0.35">
      <c r="A7" s="15" t="s">
        <v>6</v>
      </c>
      <c r="B7" t="s">
        <v>700</v>
      </c>
      <c r="C7" s="14"/>
      <c r="D7" s="15"/>
      <c r="E7" s="16"/>
      <c r="F7" s="14"/>
      <c r="G7" s="14"/>
      <c r="H7" s="14"/>
      <c r="I7" s="14"/>
    </row>
    <row r="8" spans="1:9" ht="15.5" x14ac:dyDescent="0.35">
      <c r="A8" s="15" t="s">
        <v>8</v>
      </c>
      <c r="B8" s="119">
        <v>45365</v>
      </c>
      <c r="C8" s="14"/>
      <c r="D8" s="15"/>
      <c r="E8" s="22"/>
      <c r="F8" s="14"/>
      <c r="G8" s="14"/>
      <c r="H8" s="14"/>
      <c r="I8" s="14"/>
    </row>
    <row r="9" spans="1:9" ht="15.5" x14ac:dyDescent="0.35">
      <c r="A9" s="15" t="s">
        <v>9</v>
      </c>
      <c r="B9" s="14" t="str">
        <f>VLOOKUP(B3,DATA!A2:E80,2)</f>
        <v>Shelby</v>
      </c>
      <c r="C9" s="14"/>
      <c r="D9" s="15"/>
      <c r="E9" s="16"/>
      <c r="F9" s="14"/>
      <c r="G9" s="14"/>
      <c r="H9" s="14"/>
      <c r="I9" s="14"/>
    </row>
    <row r="10" spans="1:9" ht="15.5" x14ac:dyDescent="0.35">
      <c r="A10" s="15" t="s">
        <v>10</v>
      </c>
      <c r="B10" s="14" t="str">
        <f>VLOOKUP(B3,DATA!A2:E80,5)</f>
        <v>West</v>
      </c>
      <c r="C10" s="14"/>
      <c r="D10" s="15"/>
      <c r="E10" s="16"/>
      <c r="F10" s="14"/>
      <c r="G10" s="14"/>
      <c r="H10" s="14"/>
      <c r="I10" s="14"/>
    </row>
    <row r="11" spans="1:9" ht="16" thickBot="1" x14ac:dyDescent="0.4">
      <c r="A11" s="15"/>
      <c r="B11" s="19"/>
      <c r="C11" s="14"/>
      <c r="D11" s="15"/>
      <c r="E11" s="16"/>
      <c r="F11" s="14"/>
      <c r="G11" s="14"/>
      <c r="H11" s="14"/>
      <c r="I11" s="14"/>
    </row>
    <row r="12" spans="1:9" ht="16.149999999999999" customHeight="1" thickBot="1" x14ac:dyDescent="0.4">
      <c r="A12" s="144" t="s">
        <v>353</v>
      </c>
      <c r="B12" s="146"/>
      <c r="C12" s="146"/>
      <c r="D12" s="146"/>
      <c r="E12" s="145"/>
      <c r="F12" s="162" t="s">
        <v>618</v>
      </c>
      <c r="G12" s="163"/>
      <c r="H12" s="144" t="s">
        <v>619</v>
      </c>
      <c r="I12" s="145"/>
    </row>
    <row r="13" spans="1:9" ht="15" customHeight="1" x14ac:dyDescent="0.35">
      <c r="A13" s="16" t="s">
        <v>15</v>
      </c>
      <c r="B13" s="18" t="s">
        <v>357</v>
      </c>
      <c r="C13" s="16" t="s">
        <v>17</v>
      </c>
      <c r="D13" s="16" t="s">
        <v>18</v>
      </c>
      <c r="E13" s="16" t="s">
        <v>19</v>
      </c>
      <c r="F13" s="16" t="s">
        <v>20</v>
      </c>
      <c r="G13" s="16" t="s">
        <v>21</v>
      </c>
      <c r="H13" s="16" t="s">
        <v>22</v>
      </c>
      <c r="I13" s="16" t="s">
        <v>23</v>
      </c>
    </row>
    <row r="14" spans="1:9" ht="15" customHeight="1" x14ac:dyDescent="0.35">
      <c r="A14" s="108">
        <v>1</v>
      </c>
      <c r="B14" s="109" t="s">
        <v>465</v>
      </c>
      <c r="C14" s="110" t="s">
        <v>466</v>
      </c>
      <c r="D14" s="109" t="s">
        <v>28</v>
      </c>
      <c r="E14" s="108">
        <v>1</v>
      </c>
      <c r="F14" s="111">
        <v>50000</v>
      </c>
      <c r="G14" s="111">
        <v>50000</v>
      </c>
      <c r="H14" s="111">
        <v>88367.95</v>
      </c>
      <c r="I14" s="111">
        <v>88367.95</v>
      </c>
    </row>
    <row r="15" spans="1:9" x14ac:dyDescent="0.35">
      <c r="A15" s="120">
        <v>2</v>
      </c>
      <c r="B15" s="121" t="s">
        <v>620</v>
      </c>
      <c r="C15" s="122" t="s">
        <v>642</v>
      </c>
      <c r="D15" s="123" t="s">
        <v>28</v>
      </c>
      <c r="E15" s="124">
        <v>1</v>
      </c>
      <c r="F15" s="125">
        <v>5000</v>
      </c>
      <c r="G15" s="125">
        <v>5000</v>
      </c>
      <c r="H15" s="125">
        <v>1097.1199999999999</v>
      </c>
      <c r="I15" s="125">
        <v>1097.1199999999999</v>
      </c>
    </row>
    <row r="16" spans="1:9" ht="15" customHeight="1" x14ac:dyDescent="0.35">
      <c r="A16" s="108">
        <v>3</v>
      </c>
      <c r="B16" s="121" t="s">
        <v>641</v>
      </c>
      <c r="C16" s="122" t="s">
        <v>643</v>
      </c>
      <c r="D16" s="121" t="s">
        <v>426</v>
      </c>
      <c r="E16" s="120">
        <v>9</v>
      </c>
      <c r="F16" s="126">
        <v>750</v>
      </c>
      <c r="G16" s="126">
        <v>6750</v>
      </c>
      <c r="H16" s="126">
        <v>109.71</v>
      </c>
      <c r="I16" s="126">
        <v>987.39</v>
      </c>
    </row>
    <row r="17" spans="1:9" ht="15" customHeight="1" x14ac:dyDescent="0.35">
      <c r="A17" s="120">
        <v>4</v>
      </c>
      <c r="B17" s="121" t="s">
        <v>621</v>
      </c>
      <c r="C17" s="122" t="s">
        <v>644</v>
      </c>
      <c r="D17" s="121" t="s">
        <v>426</v>
      </c>
      <c r="E17" s="120">
        <v>6</v>
      </c>
      <c r="F17" s="126">
        <v>750</v>
      </c>
      <c r="G17" s="126">
        <v>4500</v>
      </c>
      <c r="H17" s="126">
        <v>109.71</v>
      </c>
      <c r="I17" s="126">
        <v>658.26</v>
      </c>
    </row>
    <row r="18" spans="1:9" x14ac:dyDescent="0.35">
      <c r="A18" s="108">
        <v>5</v>
      </c>
      <c r="B18" s="121" t="s">
        <v>622</v>
      </c>
      <c r="C18" s="122" t="s">
        <v>645</v>
      </c>
      <c r="D18" s="121" t="s">
        <v>426</v>
      </c>
      <c r="E18" s="120">
        <v>2</v>
      </c>
      <c r="F18" s="126">
        <v>1000</v>
      </c>
      <c r="G18" s="126">
        <v>2000</v>
      </c>
      <c r="H18" s="126">
        <v>329.14</v>
      </c>
      <c r="I18" s="126">
        <v>658.28</v>
      </c>
    </row>
    <row r="19" spans="1:9" ht="15" customHeight="1" x14ac:dyDescent="0.35">
      <c r="A19" s="120">
        <v>6</v>
      </c>
      <c r="B19" s="121" t="s">
        <v>623</v>
      </c>
      <c r="C19" s="122" t="s">
        <v>646</v>
      </c>
      <c r="D19" s="121" t="s">
        <v>426</v>
      </c>
      <c r="E19" s="120">
        <v>1</v>
      </c>
      <c r="F19" s="126">
        <v>1000</v>
      </c>
      <c r="G19" s="126">
        <v>1000</v>
      </c>
      <c r="H19" s="126">
        <v>109.72</v>
      </c>
      <c r="I19" s="126">
        <v>109.72</v>
      </c>
    </row>
    <row r="20" spans="1:9" x14ac:dyDescent="0.35">
      <c r="A20" s="108">
        <v>7</v>
      </c>
      <c r="B20" s="121" t="s">
        <v>624</v>
      </c>
      <c r="C20" s="122" t="s">
        <v>647</v>
      </c>
      <c r="D20" s="121" t="s">
        <v>387</v>
      </c>
      <c r="E20" s="120">
        <v>3600</v>
      </c>
      <c r="F20" s="126">
        <v>280</v>
      </c>
      <c r="G20" s="126">
        <v>1008000</v>
      </c>
      <c r="H20" s="126">
        <v>219.43</v>
      </c>
      <c r="I20" s="126">
        <v>789948</v>
      </c>
    </row>
    <row r="21" spans="1:9" x14ac:dyDescent="0.35">
      <c r="A21" s="120">
        <v>8</v>
      </c>
      <c r="B21" s="121" t="s">
        <v>625</v>
      </c>
      <c r="C21" s="122" t="s">
        <v>648</v>
      </c>
      <c r="D21" s="121" t="s">
        <v>387</v>
      </c>
      <c r="E21" s="120">
        <v>1500</v>
      </c>
      <c r="F21" s="126">
        <v>290</v>
      </c>
      <c r="G21" s="126">
        <v>435000</v>
      </c>
      <c r="H21" s="126">
        <v>224.91</v>
      </c>
      <c r="I21" s="126">
        <v>337365</v>
      </c>
    </row>
    <row r="22" spans="1:9" x14ac:dyDescent="0.35">
      <c r="A22" s="108">
        <v>9</v>
      </c>
      <c r="B22" s="121" t="s">
        <v>469</v>
      </c>
      <c r="C22" s="122" t="s">
        <v>367</v>
      </c>
      <c r="D22" s="121" t="s">
        <v>28</v>
      </c>
      <c r="E22" s="120">
        <v>1</v>
      </c>
      <c r="F22" s="126">
        <v>100000</v>
      </c>
      <c r="G22" s="126">
        <v>100000</v>
      </c>
      <c r="H22" s="126">
        <v>34559.49</v>
      </c>
      <c r="I22" s="126">
        <v>34559.49</v>
      </c>
    </row>
    <row r="23" spans="1:9" x14ac:dyDescent="0.35">
      <c r="A23" s="120">
        <v>10</v>
      </c>
      <c r="B23" s="121" t="s">
        <v>470</v>
      </c>
      <c r="C23" s="122" t="s">
        <v>471</v>
      </c>
      <c r="D23" s="121" t="s">
        <v>28</v>
      </c>
      <c r="E23" s="120">
        <v>1</v>
      </c>
      <c r="F23" s="126">
        <v>35000</v>
      </c>
      <c r="G23" s="126">
        <v>35000</v>
      </c>
      <c r="H23" s="126">
        <v>45026.080000000002</v>
      </c>
      <c r="I23" s="126">
        <v>45026.080000000002</v>
      </c>
    </row>
    <row r="24" spans="1:9" x14ac:dyDescent="0.35">
      <c r="A24" s="108">
        <v>11</v>
      </c>
      <c r="B24" s="121" t="s">
        <v>626</v>
      </c>
      <c r="C24" s="122" t="s">
        <v>649</v>
      </c>
      <c r="D24" s="121" t="s">
        <v>374</v>
      </c>
      <c r="E24" s="120">
        <v>12000</v>
      </c>
      <c r="F24" s="126">
        <v>3</v>
      </c>
      <c r="G24" s="126">
        <v>36000</v>
      </c>
      <c r="H24" s="126">
        <v>3.35</v>
      </c>
      <c r="I24" s="126">
        <v>40200</v>
      </c>
    </row>
    <row r="25" spans="1:9" x14ac:dyDescent="0.35">
      <c r="A25" s="120">
        <v>12</v>
      </c>
      <c r="B25" s="121" t="s">
        <v>627</v>
      </c>
      <c r="C25" s="122" t="s">
        <v>650</v>
      </c>
      <c r="D25" s="121" t="s">
        <v>374</v>
      </c>
      <c r="E25" s="120">
        <v>5500</v>
      </c>
      <c r="F25" s="126">
        <v>6</v>
      </c>
      <c r="G25" s="126">
        <v>33000</v>
      </c>
      <c r="H25" s="126">
        <v>4.4400000000000004</v>
      </c>
      <c r="I25" s="126">
        <v>24420</v>
      </c>
    </row>
    <row r="26" spans="1:9" x14ac:dyDescent="0.35">
      <c r="A26" s="108">
        <v>13</v>
      </c>
      <c r="B26" s="121" t="s">
        <v>628</v>
      </c>
      <c r="C26" s="122" t="s">
        <v>651</v>
      </c>
      <c r="D26" s="121" t="s">
        <v>374</v>
      </c>
      <c r="E26" s="120">
        <v>300</v>
      </c>
      <c r="F26" s="126">
        <v>130</v>
      </c>
      <c r="G26" s="126">
        <v>39000</v>
      </c>
      <c r="H26" s="126">
        <v>48.27</v>
      </c>
      <c r="I26" s="126">
        <v>14481</v>
      </c>
    </row>
    <row r="27" spans="1:9" x14ac:dyDescent="0.35">
      <c r="A27" s="120">
        <v>14</v>
      </c>
      <c r="B27" s="121" t="s">
        <v>629</v>
      </c>
      <c r="C27" s="122" t="s">
        <v>652</v>
      </c>
      <c r="D27" s="121" t="s">
        <v>379</v>
      </c>
      <c r="E27" s="120">
        <v>23250</v>
      </c>
      <c r="F27" s="126">
        <v>3.5</v>
      </c>
      <c r="G27" s="126">
        <v>81375</v>
      </c>
      <c r="H27" s="126">
        <v>2.08</v>
      </c>
      <c r="I27" s="126">
        <v>48360</v>
      </c>
    </row>
    <row r="28" spans="1:9" x14ac:dyDescent="0.35">
      <c r="A28" s="108">
        <v>15</v>
      </c>
      <c r="B28" s="121" t="s">
        <v>630</v>
      </c>
      <c r="C28" s="122" t="s">
        <v>653</v>
      </c>
      <c r="D28" s="121" t="s">
        <v>379</v>
      </c>
      <c r="E28" s="120">
        <v>7200</v>
      </c>
      <c r="F28" s="126">
        <v>4.5</v>
      </c>
      <c r="G28" s="126">
        <v>32400</v>
      </c>
      <c r="H28" s="126">
        <v>6.58</v>
      </c>
      <c r="I28" s="126">
        <v>47376</v>
      </c>
    </row>
    <row r="29" spans="1:9" x14ac:dyDescent="0.35">
      <c r="A29" s="120">
        <v>16</v>
      </c>
      <c r="B29" s="121" t="s">
        <v>631</v>
      </c>
      <c r="C29" s="122" t="s">
        <v>654</v>
      </c>
      <c r="D29" s="121" t="s">
        <v>379</v>
      </c>
      <c r="E29" s="120">
        <v>725</v>
      </c>
      <c r="F29" s="126">
        <v>8</v>
      </c>
      <c r="G29" s="126">
        <v>5800</v>
      </c>
      <c r="H29" s="126">
        <v>15</v>
      </c>
      <c r="I29" s="126">
        <v>10875</v>
      </c>
    </row>
    <row r="30" spans="1:9" x14ac:dyDescent="0.35">
      <c r="A30" s="108">
        <v>17</v>
      </c>
      <c r="B30" s="121" t="s">
        <v>578</v>
      </c>
      <c r="C30" s="122" t="s">
        <v>381</v>
      </c>
      <c r="D30" s="121" t="s">
        <v>382</v>
      </c>
      <c r="E30" s="120">
        <v>2400</v>
      </c>
      <c r="F30" s="126">
        <v>35</v>
      </c>
      <c r="G30" s="126">
        <v>84000</v>
      </c>
      <c r="H30" s="126">
        <v>11.03</v>
      </c>
      <c r="I30" s="126">
        <v>26472</v>
      </c>
    </row>
    <row r="31" spans="1:9" x14ac:dyDescent="0.35">
      <c r="A31" s="120">
        <v>18</v>
      </c>
      <c r="B31" s="121" t="s">
        <v>632</v>
      </c>
      <c r="C31" s="122" t="s">
        <v>655</v>
      </c>
      <c r="D31" s="121" t="s">
        <v>382</v>
      </c>
      <c r="E31" s="120">
        <v>300</v>
      </c>
      <c r="F31" s="126">
        <v>50</v>
      </c>
      <c r="G31" s="126">
        <v>15000</v>
      </c>
      <c r="H31" s="126">
        <v>34.880000000000003</v>
      </c>
      <c r="I31" s="126">
        <v>10464</v>
      </c>
    </row>
    <row r="32" spans="1:9" x14ac:dyDescent="0.35">
      <c r="A32" s="108">
        <v>19</v>
      </c>
      <c r="B32" s="121" t="s">
        <v>633</v>
      </c>
      <c r="C32" s="122" t="s">
        <v>656</v>
      </c>
      <c r="D32" s="121" t="s">
        <v>409</v>
      </c>
      <c r="E32" s="120">
        <v>37800</v>
      </c>
      <c r="F32" s="126">
        <v>2</v>
      </c>
      <c r="G32" s="126">
        <v>75600</v>
      </c>
      <c r="H32" s="126">
        <v>1.65</v>
      </c>
      <c r="I32" s="126">
        <v>62370</v>
      </c>
    </row>
    <row r="33" spans="1:9" x14ac:dyDescent="0.35">
      <c r="A33" s="120">
        <v>20</v>
      </c>
      <c r="B33" s="121" t="s">
        <v>634</v>
      </c>
      <c r="C33" s="122" t="s">
        <v>657</v>
      </c>
      <c r="D33" s="121" t="s">
        <v>409</v>
      </c>
      <c r="E33" s="120">
        <v>9550</v>
      </c>
      <c r="F33" s="126">
        <v>1.5</v>
      </c>
      <c r="G33" s="126">
        <v>14325</v>
      </c>
      <c r="H33" s="126">
        <v>1.21</v>
      </c>
      <c r="I33" s="126">
        <v>11555.5</v>
      </c>
    </row>
    <row r="34" spans="1:9" x14ac:dyDescent="0.35">
      <c r="A34" s="108">
        <v>21</v>
      </c>
      <c r="B34" s="121" t="s">
        <v>635</v>
      </c>
      <c r="C34" s="122" t="s">
        <v>658</v>
      </c>
      <c r="D34" s="121" t="s">
        <v>409</v>
      </c>
      <c r="E34" s="120">
        <v>34375</v>
      </c>
      <c r="F34" s="126">
        <v>1.5</v>
      </c>
      <c r="G34" s="126">
        <v>51562.5</v>
      </c>
      <c r="H34" s="126">
        <v>1.65</v>
      </c>
      <c r="I34" s="126">
        <v>56718.75</v>
      </c>
    </row>
    <row r="35" spans="1:9" x14ac:dyDescent="0.35">
      <c r="A35" s="120">
        <v>22</v>
      </c>
      <c r="B35" s="121" t="s">
        <v>636</v>
      </c>
      <c r="C35" s="122" t="s">
        <v>659</v>
      </c>
      <c r="D35" s="121" t="s">
        <v>379</v>
      </c>
      <c r="E35" s="120">
        <v>31200</v>
      </c>
      <c r="F35" s="126">
        <v>2.5</v>
      </c>
      <c r="G35" s="126">
        <v>78000</v>
      </c>
      <c r="H35" s="126">
        <v>4.0599999999999996</v>
      </c>
      <c r="I35" s="126">
        <v>126672</v>
      </c>
    </row>
    <row r="36" spans="1:9" x14ac:dyDescent="0.35">
      <c r="A36" s="108">
        <v>23</v>
      </c>
      <c r="B36" s="121" t="s">
        <v>637</v>
      </c>
      <c r="C36" s="122" t="s">
        <v>431</v>
      </c>
      <c r="D36" s="121" t="s">
        <v>379</v>
      </c>
      <c r="E36" s="120">
        <v>34000</v>
      </c>
      <c r="F36" s="126">
        <v>5.5</v>
      </c>
      <c r="G36" s="126">
        <v>187000</v>
      </c>
      <c r="H36" s="126">
        <v>5.49</v>
      </c>
      <c r="I36" s="126">
        <v>186660</v>
      </c>
    </row>
    <row r="37" spans="1:9" x14ac:dyDescent="0.35">
      <c r="A37" s="120">
        <v>24</v>
      </c>
      <c r="B37" s="121" t="s">
        <v>435</v>
      </c>
      <c r="C37" s="122" t="s">
        <v>660</v>
      </c>
      <c r="D37" s="121" t="s">
        <v>374</v>
      </c>
      <c r="E37" s="120">
        <v>4000</v>
      </c>
      <c r="F37" s="126">
        <v>3.5</v>
      </c>
      <c r="G37" s="126">
        <v>14000</v>
      </c>
      <c r="H37" s="126">
        <v>4.3899999999999997</v>
      </c>
      <c r="I37" s="126">
        <v>17560</v>
      </c>
    </row>
    <row r="38" spans="1:9" x14ac:dyDescent="0.35">
      <c r="A38" s="108">
        <v>25</v>
      </c>
      <c r="B38" s="121" t="s">
        <v>437</v>
      </c>
      <c r="C38" s="122" t="s">
        <v>661</v>
      </c>
      <c r="D38" s="121" t="s">
        <v>374</v>
      </c>
      <c r="E38" s="120">
        <v>550</v>
      </c>
      <c r="F38" s="126">
        <v>3.5</v>
      </c>
      <c r="G38" s="126">
        <v>1925</v>
      </c>
      <c r="H38" s="126">
        <v>4.3899999999999997</v>
      </c>
      <c r="I38" s="126">
        <v>2414.5</v>
      </c>
    </row>
    <row r="39" spans="1:9" x14ac:dyDescent="0.35">
      <c r="A39" s="120">
        <v>26</v>
      </c>
      <c r="B39" s="121" t="s">
        <v>439</v>
      </c>
      <c r="C39" s="122" t="s">
        <v>662</v>
      </c>
      <c r="D39" s="121" t="s">
        <v>374</v>
      </c>
      <c r="E39" s="120">
        <v>300</v>
      </c>
      <c r="F39" s="126">
        <v>5</v>
      </c>
      <c r="G39" s="126">
        <v>1500</v>
      </c>
      <c r="H39" s="126">
        <v>4.3899999999999997</v>
      </c>
      <c r="I39" s="126">
        <v>1317</v>
      </c>
    </row>
    <row r="40" spans="1:9" x14ac:dyDescent="0.35">
      <c r="A40" s="108">
        <v>27</v>
      </c>
      <c r="B40" s="121" t="s">
        <v>638</v>
      </c>
      <c r="C40" s="122" t="s">
        <v>672</v>
      </c>
      <c r="D40" s="121" t="s">
        <v>374</v>
      </c>
      <c r="E40" s="120">
        <v>1050</v>
      </c>
      <c r="F40" s="126">
        <v>3.5</v>
      </c>
      <c r="G40" s="126">
        <v>3675</v>
      </c>
      <c r="H40" s="126">
        <v>6.58</v>
      </c>
      <c r="I40" s="126">
        <v>6909</v>
      </c>
    </row>
    <row r="41" spans="1:9" x14ac:dyDescent="0.35">
      <c r="A41" s="120">
        <v>28</v>
      </c>
      <c r="B41" s="121" t="s">
        <v>639</v>
      </c>
      <c r="C41" s="122" t="s">
        <v>663</v>
      </c>
      <c r="D41" s="121" t="s">
        <v>374</v>
      </c>
      <c r="E41" s="120">
        <v>700</v>
      </c>
      <c r="F41" s="126">
        <v>3.5</v>
      </c>
      <c r="G41" s="126">
        <v>2450</v>
      </c>
      <c r="H41" s="126">
        <v>3.84</v>
      </c>
      <c r="I41" s="126">
        <v>2688</v>
      </c>
    </row>
    <row r="42" spans="1:9" x14ac:dyDescent="0.35">
      <c r="A42" s="108">
        <v>29</v>
      </c>
      <c r="B42" s="121" t="s">
        <v>444</v>
      </c>
      <c r="C42" s="122" t="s">
        <v>664</v>
      </c>
      <c r="D42" s="121" t="s">
        <v>374</v>
      </c>
      <c r="E42" s="120">
        <v>400</v>
      </c>
      <c r="F42" s="126">
        <v>15</v>
      </c>
      <c r="G42" s="126">
        <v>6000</v>
      </c>
      <c r="H42" s="126">
        <v>9.8699999999999992</v>
      </c>
      <c r="I42" s="126">
        <v>3948</v>
      </c>
    </row>
    <row r="43" spans="1:9" x14ac:dyDescent="0.35">
      <c r="A43" s="120">
        <v>30</v>
      </c>
      <c r="B43" s="121" t="s">
        <v>446</v>
      </c>
      <c r="C43" s="122" t="s">
        <v>665</v>
      </c>
      <c r="D43" s="121" t="s">
        <v>374</v>
      </c>
      <c r="E43" s="120">
        <v>100</v>
      </c>
      <c r="F43" s="126">
        <v>50</v>
      </c>
      <c r="G43" s="126">
        <v>5000</v>
      </c>
      <c r="H43" s="126">
        <v>16.46</v>
      </c>
      <c r="I43" s="126">
        <v>1646</v>
      </c>
    </row>
    <row r="44" spans="1:9" x14ac:dyDescent="0.35">
      <c r="A44" s="108">
        <v>31</v>
      </c>
      <c r="B44" s="121" t="s">
        <v>640</v>
      </c>
      <c r="C44" s="122" t="s">
        <v>666</v>
      </c>
      <c r="D44" s="121" t="s">
        <v>426</v>
      </c>
      <c r="E44" s="120">
        <v>1</v>
      </c>
      <c r="F44" s="126">
        <v>2500</v>
      </c>
      <c r="G44" s="126">
        <v>2500</v>
      </c>
      <c r="H44" s="126">
        <v>2194.2600000000002</v>
      </c>
      <c r="I44" s="126">
        <v>2194.2600000000002</v>
      </c>
    </row>
    <row r="45" spans="1:9" x14ac:dyDescent="0.35">
      <c r="A45" s="120">
        <v>32</v>
      </c>
      <c r="B45" s="121" t="s">
        <v>31</v>
      </c>
      <c r="C45" s="122" t="s">
        <v>673</v>
      </c>
      <c r="D45" s="121" t="s">
        <v>426</v>
      </c>
      <c r="E45" s="120">
        <v>2</v>
      </c>
      <c r="F45" s="126">
        <v>6000</v>
      </c>
      <c r="G45" s="126">
        <v>12000</v>
      </c>
      <c r="H45" s="126">
        <v>8777.02</v>
      </c>
      <c r="I45" s="126">
        <v>17554.04</v>
      </c>
    </row>
    <row r="46" spans="1:9" x14ac:dyDescent="0.35">
      <c r="A46" s="108">
        <v>33</v>
      </c>
      <c r="B46" s="121" t="s">
        <v>449</v>
      </c>
      <c r="C46" s="122" t="s">
        <v>667</v>
      </c>
      <c r="D46" s="121" t="s">
        <v>426</v>
      </c>
      <c r="E46" s="120">
        <v>2</v>
      </c>
      <c r="F46" s="126">
        <v>3000</v>
      </c>
      <c r="G46" s="126">
        <v>6000</v>
      </c>
      <c r="H46" s="126">
        <v>6582.77</v>
      </c>
      <c r="I46" s="126">
        <v>13165.54</v>
      </c>
    </row>
    <row r="47" spans="1:9" ht="14.65" customHeight="1" x14ac:dyDescent="0.35">
      <c r="A47" s="108">
        <v>34</v>
      </c>
      <c r="B47" s="121" t="s">
        <v>451</v>
      </c>
      <c r="C47" s="122" t="s">
        <v>668</v>
      </c>
      <c r="D47" s="121" t="s">
        <v>426</v>
      </c>
      <c r="E47" s="120">
        <v>9</v>
      </c>
      <c r="F47" s="126">
        <v>1800</v>
      </c>
      <c r="G47" s="126">
        <v>16200</v>
      </c>
      <c r="H47" s="126">
        <v>1426.26</v>
      </c>
      <c r="I47" s="126">
        <v>12836.34</v>
      </c>
    </row>
    <row r="48" spans="1:9" ht="14.65" customHeight="1" x14ac:dyDescent="0.35">
      <c r="A48" s="120">
        <v>35</v>
      </c>
      <c r="B48" s="121" t="s">
        <v>453</v>
      </c>
      <c r="C48" s="122" t="s">
        <v>669</v>
      </c>
      <c r="D48" s="121" t="s">
        <v>426</v>
      </c>
      <c r="E48" s="120">
        <v>6</v>
      </c>
      <c r="F48" s="126">
        <v>1800</v>
      </c>
      <c r="G48" s="126">
        <v>10800</v>
      </c>
      <c r="H48" s="126">
        <v>1426.27</v>
      </c>
      <c r="I48" s="126">
        <v>8557.6200000000008</v>
      </c>
    </row>
    <row r="49" spans="1:9" x14ac:dyDescent="0.35">
      <c r="A49" s="108">
        <v>36</v>
      </c>
      <c r="B49" s="121">
        <v>1100.01</v>
      </c>
      <c r="C49" s="122" t="s">
        <v>670</v>
      </c>
      <c r="D49" s="121" t="s">
        <v>28</v>
      </c>
      <c r="E49" s="120">
        <v>1</v>
      </c>
      <c r="F49" s="126">
        <v>124000</v>
      </c>
      <c r="G49" s="126">
        <v>124000</v>
      </c>
      <c r="H49" s="126">
        <v>124000</v>
      </c>
      <c r="I49" s="126">
        <v>124000</v>
      </c>
    </row>
    <row r="50" spans="1:9" ht="15" thickBot="1" x14ac:dyDescent="0.4">
      <c r="A50" s="120">
        <v>37</v>
      </c>
      <c r="B50" s="121">
        <v>1100.02</v>
      </c>
      <c r="C50" s="122" t="s">
        <v>671</v>
      </c>
      <c r="D50" s="121" t="s">
        <v>28</v>
      </c>
      <c r="E50" s="120">
        <v>1</v>
      </c>
      <c r="F50" s="126">
        <v>74000</v>
      </c>
      <c r="G50" s="126">
        <v>74000</v>
      </c>
      <c r="H50" s="126">
        <v>74000</v>
      </c>
      <c r="I50" s="126">
        <v>74000</v>
      </c>
    </row>
    <row r="51" spans="1:9" ht="15" thickBot="1" x14ac:dyDescent="0.4">
      <c r="A51" s="127"/>
      <c r="B51" s="128"/>
      <c r="C51" s="131" t="s">
        <v>518</v>
      </c>
      <c r="D51" s="128"/>
      <c r="E51" s="129"/>
      <c r="F51" s="130"/>
      <c r="G51" s="132">
        <f>SUM(G14:G50)</f>
        <v>2660362.5</v>
      </c>
      <c r="H51" s="130"/>
      <c r="I51" s="133">
        <f>SUM(I14:I50)</f>
        <v>2254191.8400000003</v>
      </c>
    </row>
    <row r="52" spans="1:9" ht="15" thickBot="1" x14ac:dyDescent="0.4"/>
    <row r="53" spans="1:9" ht="15.5" x14ac:dyDescent="0.35">
      <c r="A53" s="157" t="s">
        <v>674</v>
      </c>
      <c r="B53" s="158"/>
      <c r="C53" s="158"/>
      <c r="D53" s="158"/>
      <c r="E53" s="159"/>
      <c r="F53" s="160" t="s">
        <v>618</v>
      </c>
      <c r="G53" s="161"/>
      <c r="H53" s="157" t="s">
        <v>619</v>
      </c>
      <c r="I53" s="159"/>
    </row>
    <row r="54" spans="1:9" x14ac:dyDescent="0.35">
      <c r="A54" s="16" t="s">
        <v>15</v>
      </c>
      <c r="B54" s="18" t="s">
        <v>357</v>
      </c>
      <c r="C54" s="16" t="s">
        <v>17</v>
      </c>
      <c r="D54" s="16" t="s">
        <v>18</v>
      </c>
      <c r="E54" s="16" t="s">
        <v>19</v>
      </c>
      <c r="F54" s="16" t="s">
        <v>20</v>
      </c>
      <c r="G54" s="16" t="s">
        <v>21</v>
      </c>
      <c r="H54" s="16" t="s">
        <v>22</v>
      </c>
      <c r="I54" s="16" t="s">
        <v>23</v>
      </c>
    </row>
    <row r="55" spans="1:9" x14ac:dyDescent="0.35">
      <c r="A55" s="108">
        <v>1</v>
      </c>
      <c r="B55" s="109" t="s">
        <v>641</v>
      </c>
      <c r="C55" s="122" t="s">
        <v>643</v>
      </c>
      <c r="D55" s="109" t="s">
        <v>426</v>
      </c>
      <c r="E55" s="108">
        <v>1</v>
      </c>
      <c r="F55" s="111">
        <v>750</v>
      </c>
      <c r="G55" s="111">
        <v>750</v>
      </c>
      <c r="H55" s="111">
        <v>109.72</v>
      </c>
      <c r="I55" s="111">
        <v>109.72</v>
      </c>
    </row>
    <row r="56" spans="1:9" x14ac:dyDescent="0.35">
      <c r="A56" s="120">
        <v>2</v>
      </c>
      <c r="B56" s="109" t="s">
        <v>621</v>
      </c>
      <c r="C56" s="122" t="s">
        <v>644</v>
      </c>
      <c r="D56" s="109" t="s">
        <v>426</v>
      </c>
      <c r="E56" s="124">
        <v>17</v>
      </c>
      <c r="F56" s="125">
        <v>750</v>
      </c>
      <c r="G56" s="125">
        <v>12750</v>
      </c>
      <c r="H56" s="125">
        <v>329.14</v>
      </c>
      <c r="I56" s="125">
        <v>5595.38</v>
      </c>
    </row>
    <row r="57" spans="1:9" x14ac:dyDescent="0.35">
      <c r="A57" s="108">
        <v>3</v>
      </c>
      <c r="B57" s="109" t="s">
        <v>675</v>
      </c>
      <c r="C57" s="122" t="s">
        <v>687</v>
      </c>
      <c r="D57" s="109" t="s">
        <v>426</v>
      </c>
      <c r="E57" s="120">
        <v>1</v>
      </c>
      <c r="F57" s="126">
        <v>1200</v>
      </c>
      <c r="G57" s="126">
        <v>1200</v>
      </c>
      <c r="H57" s="125">
        <v>329.14</v>
      </c>
      <c r="I57" s="126">
        <v>329.14</v>
      </c>
    </row>
    <row r="58" spans="1:9" x14ac:dyDescent="0.35">
      <c r="A58" s="120">
        <v>4</v>
      </c>
      <c r="B58" s="109" t="s">
        <v>622</v>
      </c>
      <c r="C58" s="122" t="s">
        <v>645</v>
      </c>
      <c r="D58" s="109" t="s">
        <v>426</v>
      </c>
      <c r="E58" s="120">
        <v>2</v>
      </c>
      <c r="F58" s="126">
        <v>1000</v>
      </c>
      <c r="G58" s="126">
        <v>2000</v>
      </c>
      <c r="H58" s="126">
        <v>109.71</v>
      </c>
      <c r="I58" s="126">
        <v>219.42</v>
      </c>
    </row>
    <row r="59" spans="1:9" x14ac:dyDescent="0.35">
      <c r="A59" s="108">
        <v>5</v>
      </c>
      <c r="B59" s="109" t="s">
        <v>623</v>
      </c>
      <c r="C59" s="122" t="s">
        <v>646</v>
      </c>
      <c r="D59" s="109" t="s">
        <v>426</v>
      </c>
      <c r="E59" s="120">
        <v>3</v>
      </c>
      <c r="F59" s="126">
        <v>1000</v>
      </c>
      <c r="G59" s="126">
        <v>3000</v>
      </c>
      <c r="H59" s="126">
        <v>1097.1300000000001</v>
      </c>
      <c r="I59" s="126">
        <v>3291.39</v>
      </c>
    </row>
    <row r="60" spans="1:9" x14ac:dyDescent="0.35">
      <c r="A60" s="120">
        <v>6</v>
      </c>
      <c r="B60" s="121" t="s">
        <v>676</v>
      </c>
      <c r="C60" s="122" t="s">
        <v>688</v>
      </c>
      <c r="D60" s="121" t="s">
        <v>28</v>
      </c>
      <c r="E60" s="120">
        <v>1</v>
      </c>
      <c r="F60" s="126">
        <v>5000</v>
      </c>
      <c r="G60" s="126">
        <v>5000</v>
      </c>
      <c r="H60" s="126">
        <v>1097.1199999999999</v>
      </c>
      <c r="I60" s="126">
        <v>1097.1199999999999</v>
      </c>
    </row>
    <row r="61" spans="1:9" x14ac:dyDescent="0.35">
      <c r="A61" s="108">
        <v>7</v>
      </c>
      <c r="B61" s="121" t="s">
        <v>677</v>
      </c>
      <c r="C61" s="122" t="s">
        <v>689</v>
      </c>
      <c r="D61" s="121" t="s">
        <v>387</v>
      </c>
      <c r="E61" s="120">
        <v>400</v>
      </c>
      <c r="F61" s="126">
        <v>280</v>
      </c>
      <c r="G61" s="126">
        <v>112000</v>
      </c>
      <c r="H61" s="126">
        <v>263.31</v>
      </c>
      <c r="I61" s="126">
        <v>105324</v>
      </c>
    </row>
    <row r="62" spans="1:9" x14ac:dyDescent="0.35">
      <c r="A62" s="120">
        <v>8</v>
      </c>
      <c r="B62" s="121" t="s">
        <v>678</v>
      </c>
      <c r="C62" s="122" t="s">
        <v>690</v>
      </c>
      <c r="D62" s="121" t="s">
        <v>379</v>
      </c>
      <c r="E62" s="120">
        <v>900</v>
      </c>
      <c r="F62" s="126">
        <v>30</v>
      </c>
      <c r="G62" s="126">
        <v>27000</v>
      </c>
      <c r="H62" s="126">
        <v>16.46</v>
      </c>
      <c r="I62" s="126">
        <v>14814</v>
      </c>
    </row>
    <row r="63" spans="1:9" x14ac:dyDescent="0.35">
      <c r="A63" s="108">
        <v>9</v>
      </c>
      <c r="B63" s="121" t="s">
        <v>630</v>
      </c>
      <c r="C63" s="122" t="s">
        <v>653</v>
      </c>
      <c r="D63" s="121" t="s">
        <v>379</v>
      </c>
      <c r="E63" s="120">
        <v>50</v>
      </c>
      <c r="F63" s="126">
        <v>4.5</v>
      </c>
      <c r="G63" s="126">
        <v>225</v>
      </c>
      <c r="H63" s="126">
        <v>8.7799999999999994</v>
      </c>
      <c r="I63" s="126">
        <v>439</v>
      </c>
    </row>
    <row r="64" spans="1:9" x14ac:dyDescent="0.35">
      <c r="A64" s="120">
        <v>10</v>
      </c>
      <c r="B64" s="121" t="s">
        <v>631</v>
      </c>
      <c r="C64" s="122" t="s">
        <v>654</v>
      </c>
      <c r="D64" s="121" t="s">
        <v>379</v>
      </c>
      <c r="E64" s="120">
        <v>250</v>
      </c>
      <c r="F64" s="126">
        <v>8</v>
      </c>
      <c r="G64" s="126">
        <v>2000</v>
      </c>
      <c r="H64" s="126">
        <v>21.94</v>
      </c>
      <c r="I64" s="126">
        <v>5485</v>
      </c>
    </row>
    <row r="65" spans="1:9" x14ac:dyDescent="0.35">
      <c r="A65" s="108">
        <v>11</v>
      </c>
      <c r="B65" s="121" t="s">
        <v>578</v>
      </c>
      <c r="C65" s="122" t="s">
        <v>381</v>
      </c>
      <c r="D65" s="121" t="s">
        <v>382</v>
      </c>
      <c r="E65" s="120">
        <v>1000</v>
      </c>
      <c r="F65" s="126">
        <v>35</v>
      </c>
      <c r="G65" s="126">
        <v>35000</v>
      </c>
      <c r="H65" s="126">
        <v>11.03</v>
      </c>
      <c r="I65" s="126">
        <v>11030</v>
      </c>
    </row>
    <row r="66" spans="1:9" x14ac:dyDescent="0.35">
      <c r="A66" s="120">
        <v>12</v>
      </c>
      <c r="B66" s="121" t="s">
        <v>632</v>
      </c>
      <c r="C66" s="122" t="s">
        <v>655</v>
      </c>
      <c r="D66" s="121" t="s">
        <v>382</v>
      </c>
      <c r="E66" s="120">
        <v>600</v>
      </c>
      <c r="F66" s="126">
        <v>40</v>
      </c>
      <c r="G66" s="126">
        <v>24000</v>
      </c>
      <c r="H66" s="126">
        <v>34.880000000000003</v>
      </c>
      <c r="I66" s="126">
        <v>20928</v>
      </c>
    </row>
    <row r="67" spans="1:9" x14ac:dyDescent="0.35">
      <c r="A67" s="108">
        <v>13</v>
      </c>
      <c r="B67" s="121" t="s">
        <v>679</v>
      </c>
      <c r="C67" s="122" t="s">
        <v>691</v>
      </c>
      <c r="D67" s="121" t="s">
        <v>379</v>
      </c>
      <c r="E67" s="120">
        <v>1750</v>
      </c>
      <c r="F67" s="126">
        <v>20</v>
      </c>
      <c r="G67" s="126">
        <v>35000</v>
      </c>
      <c r="H67" s="126">
        <v>9.77</v>
      </c>
      <c r="I67" s="126">
        <v>17097.5</v>
      </c>
    </row>
    <row r="68" spans="1:9" x14ac:dyDescent="0.35">
      <c r="A68" s="120">
        <v>14</v>
      </c>
      <c r="B68" s="121" t="s">
        <v>580</v>
      </c>
      <c r="C68" s="122" t="s">
        <v>692</v>
      </c>
      <c r="D68" s="121" t="s">
        <v>379</v>
      </c>
      <c r="E68" s="120">
        <v>1750</v>
      </c>
      <c r="F68" s="126">
        <v>30</v>
      </c>
      <c r="G68" s="126">
        <v>52500</v>
      </c>
      <c r="H68" s="126">
        <v>16.760000000000002</v>
      </c>
      <c r="I68" s="126">
        <v>29330</v>
      </c>
    </row>
    <row r="69" spans="1:9" x14ac:dyDescent="0.35">
      <c r="A69" s="108">
        <v>15</v>
      </c>
      <c r="B69" s="121" t="s">
        <v>633</v>
      </c>
      <c r="C69" s="122" t="s">
        <v>656</v>
      </c>
      <c r="D69" s="121" t="s">
        <v>409</v>
      </c>
      <c r="E69" s="120">
        <v>525</v>
      </c>
      <c r="F69" s="126">
        <v>2</v>
      </c>
      <c r="G69" s="126">
        <v>1050</v>
      </c>
      <c r="H69" s="126">
        <v>2.4700000000000002</v>
      </c>
      <c r="I69" s="126">
        <v>1296.75</v>
      </c>
    </row>
    <row r="70" spans="1:9" x14ac:dyDescent="0.35">
      <c r="A70" s="120">
        <v>16</v>
      </c>
      <c r="B70" s="121" t="s">
        <v>634</v>
      </c>
      <c r="C70" s="122" t="s">
        <v>657</v>
      </c>
      <c r="D70" s="121" t="s">
        <v>409</v>
      </c>
      <c r="E70" s="120">
        <v>650</v>
      </c>
      <c r="F70" s="126">
        <v>1.5</v>
      </c>
      <c r="G70" s="126">
        <v>975</v>
      </c>
      <c r="H70" s="126">
        <v>2.4700000000000002</v>
      </c>
      <c r="I70" s="126">
        <v>1605.5</v>
      </c>
    </row>
    <row r="71" spans="1:9" x14ac:dyDescent="0.35">
      <c r="A71" s="108">
        <v>17</v>
      </c>
      <c r="B71" s="121" t="s">
        <v>635</v>
      </c>
      <c r="C71" s="122" t="s">
        <v>658</v>
      </c>
      <c r="D71" s="121" t="s">
        <v>409</v>
      </c>
      <c r="E71" s="120">
        <v>530</v>
      </c>
      <c r="F71" s="126">
        <v>1.5</v>
      </c>
      <c r="G71" s="126">
        <v>795</v>
      </c>
      <c r="H71" s="126">
        <v>2.4700000000000002</v>
      </c>
      <c r="I71" s="126">
        <v>1309.0999999999999</v>
      </c>
    </row>
    <row r="72" spans="1:9" x14ac:dyDescent="0.35">
      <c r="A72" s="120">
        <v>18</v>
      </c>
      <c r="B72" s="121" t="s">
        <v>636</v>
      </c>
      <c r="C72" s="122" t="s">
        <v>659</v>
      </c>
      <c r="D72" s="121" t="s">
        <v>379</v>
      </c>
      <c r="E72" s="120">
        <v>1750</v>
      </c>
      <c r="F72" s="126">
        <v>2.5</v>
      </c>
      <c r="G72" s="126">
        <v>4375</v>
      </c>
      <c r="H72" s="126">
        <v>4.0599999999999996</v>
      </c>
      <c r="I72" s="126">
        <v>7105</v>
      </c>
    </row>
    <row r="73" spans="1:9" x14ac:dyDescent="0.35">
      <c r="A73" s="108">
        <v>19</v>
      </c>
      <c r="B73" s="121" t="s">
        <v>680</v>
      </c>
      <c r="C73" s="122" t="s">
        <v>693</v>
      </c>
      <c r="D73" s="121" t="s">
        <v>374</v>
      </c>
      <c r="E73" s="120">
        <v>145</v>
      </c>
      <c r="F73" s="126">
        <v>180</v>
      </c>
      <c r="G73" s="126">
        <v>26100</v>
      </c>
      <c r="H73" s="126">
        <v>246.85</v>
      </c>
      <c r="I73" s="126">
        <v>35793.25</v>
      </c>
    </row>
    <row r="74" spans="1:9" x14ac:dyDescent="0.35">
      <c r="A74" s="120">
        <v>20</v>
      </c>
      <c r="B74" s="121" t="s">
        <v>681</v>
      </c>
      <c r="C74" s="122" t="s">
        <v>694</v>
      </c>
      <c r="D74" s="121" t="s">
        <v>374</v>
      </c>
      <c r="E74" s="120">
        <v>743</v>
      </c>
      <c r="F74" s="126">
        <v>35</v>
      </c>
      <c r="G74" s="126">
        <v>26005</v>
      </c>
      <c r="H74" s="126">
        <v>49.37</v>
      </c>
      <c r="I74" s="126">
        <v>36681.910000000003</v>
      </c>
    </row>
    <row r="75" spans="1:9" x14ac:dyDescent="0.35">
      <c r="A75" s="108">
        <v>21</v>
      </c>
      <c r="B75" s="121" t="s">
        <v>682</v>
      </c>
      <c r="C75" s="122" t="s">
        <v>695</v>
      </c>
      <c r="D75" s="121" t="s">
        <v>426</v>
      </c>
      <c r="E75" s="120">
        <v>10</v>
      </c>
      <c r="F75" s="126">
        <v>1750</v>
      </c>
      <c r="G75" s="126">
        <v>17500</v>
      </c>
      <c r="H75" s="126">
        <v>2742.82</v>
      </c>
      <c r="I75" s="126">
        <v>27428.2</v>
      </c>
    </row>
    <row r="76" spans="1:9" x14ac:dyDescent="0.35">
      <c r="A76" s="120">
        <v>22</v>
      </c>
      <c r="B76" s="121" t="s">
        <v>683</v>
      </c>
      <c r="C76" s="122" t="s">
        <v>696</v>
      </c>
      <c r="D76" s="121" t="s">
        <v>426</v>
      </c>
      <c r="E76" s="120">
        <v>2</v>
      </c>
      <c r="F76" s="126">
        <v>3000</v>
      </c>
      <c r="G76" s="126">
        <v>6000</v>
      </c>
      <c r="H76" s="126">
        <v>13165.52</v>
      </c>
      <c r="I76" s="126">
        <v>26331.040000000001</v>
      </c>
    </row>
    <row r="77" spans="1:9" x14ac:dyDescent="0.35">
      <c r="A77" s="108">
        <v>23</v>
      </c>
      <c r="B77" s="121" t="s">
        <v>637</v>
      </c>
      <c r="C77" s="122" t="s">
        <v>431</v>
      </c>
      <c r="D77" s="121" t="s">
        <v>379</v>
      </c>
      <c r="E77" s="120">
        <v>1650</v>
      </c>
      <c r="F77" s="126">
        <v>5.5</v>
      </c>
      <c r="G77" s="126">
        <v>9075</v>
      </c>
      <c r="H77" s="126">
        <v>5.49</v>
      </c>
      <c r="I77" s="126">
        <v>9058.5</v>
      </c>
    </row>
    <row r="78" spans="1:9" x14ac:dyDescent="0.35">
      <c r="A78" s="120">
        <v>24</v>
      </c>
      <c r="B78" s="121" t="s">
        <v>435</v>
      </c>
      <c r="C78" s="122" t="s">
        <v>660</v>
      </c>
      <c r="D78" s="121" t="s">
        <v>374</v>
      </c>
      <c r="E78" s="120">
        <v>3400</v>
      </c>
      <c r="F78" s="126">
        <v>3.5</v>
      </c>
      <c r="G78" s="126">
        <v>11900</v>
      </c>
      <c r="H78" s="126">
        <v>4.3899999999999997</v>
      </c>
      <c r="I78" s="126">
        <v>14926</v>
      </c>
    </row>
    <row r="79" spans="1:9" x14ac:dyDescent="0.35">
      <c r="A79" s="108">
        <v>25</v>
      </c>
      <c r="B79" s="121" t="s">
        <v>437</v>
      </c>
      <c r="C79" s="122" t="s">
        <v>661</v>
      </c>
      <c r="D79" s="121" t="s">
        <v>374</v>
      </c>
      <c r="E79" s="120">
        <v>1850</v>
      </c>
      <c r="F79" s="126">
        <v>3.5</v>
      </c>
      <c r="G79" s="126">
        <v>6475</v>
      </c>
      <c r="H79" s="126">
        <v>4.3899999999999997</v>
      </c>
      <c r="I79" s="126">
        <v>8121.5</v>
      </c>
    </row>
    <row r="80" spans="1:9" x14ac:dyDescent="0.35">
      <c r="A80" s="120">
        <v>26</v>
      </c>
      <c r="B80" s="121" t="s">
        <v>439</v>
      </c>
      <c r="C80" s="122" t="s">
        <v>662</v>
      </c>
      <c r="D80" s="121" t="s">
        <v>374</v>
      </c>
      <c r="E80" s="120">
        <v>12300</v>
      </c>
      <c r="F80" s="126">
        <v>5</v>
      </c>
      <c r="G80" s="126">
        <v>61500</v>
      </c>
      <c r="H80" s="126">
        <v>4.3899999999999997</v>
      </c>
      <c r="I80" s="126">
        <v>53997</v>
      </c>
    </row>
    <row r="81" spans="1:9" x14ac:dyDescent="0.35">
      <c r="A81" s="108">
        <v>27</v>
      </c>
      <c r="B81" s="121" t="s">
        <v>444</v>
      </c>
      <c r="C81" s="122" t="s">
        <v>664</v>
      </c>
      <c r="D81" s="121" t="s">
        <v>374</v>
      </c>
      <c r="E81" s="120">
        <v>1550</v>
      </c>
      <c r="F81" s="126">
        <v>15</v>
      </c>
      <c r="G81" s="126">
        <v>23250</v>
      </c>
      <c r="H81" s="126">
        <v>9.8699999999999992</v>
      </c>
      <c r="I81" s="126">
        <v>15298.5</v>
      </c>
    </row>
    <row r="82" spans="1:9" x14ac:dyDescent="0.35">
      <c r="A82" s="120">
        <v>28</v>
      </c>
      <c r="B82" s="121" t="s">
        <v>446</v>
      </c>
      <c r="C82" s="122" t="s">
        <v>665</v>
      </c>
      <c r="D82" s="121" t="s">
        <v>374</v>
      </c>
      <c r="E82" s="120">
        <v>100</v>
      </c>
      <c r="F82" s="126">
        <v>50</v>
      </c>
      <c r="G82" s="126">
        <v>5000</v>
      </c>
      <c r="H82" s="126">
        <v>16.46</v>
      </c>
      <c r="I82" s="126">
        <v>1646</v>
      </c>
    </row>
    <row r="83" spans="1:9" x14ac:dyDescent="0.35">
      <c r="A83" s="108">
        <v>29</v>
      </c>
      <c r="B83" s="121" t="s">
        <v>684</v>
      </c>
      <c r="C83" s="122" t="s">
        <v>697</v>
      </c>
      <c r="D83" s="121" t="s">
        <v>374</v>
      </c>
      <c r="E83" s="120">
        <v>100</v>
      </c>
      <c r="F83" s="126">
        <v>75</v>
      </c>
      <c r="G83" s="126">
        <v>7500</v>
      </c>
      <c r="H83" s="126">
        <v>54.86</v>
      </c>
      <c r="I83" s="126">
        <v>5486</v>
      </c>
    </row>
    <row r="84" spans="1:9" x14ac:dyDescent="0.35">
      <c r="A84" s="120">
        <v>30</v>
      </c>
      <c r="B84" s="121" t="s">
        <v>640</v>
      </c>
      <c r="C84" s="122" t="s">
        <v>666</v>
      </c>
      <c r="D84" s="121" t="s">
        <v>426</v>
      </c>
      <c r="E84" s="120">
        <v>3</v>
      </c>
      <c r="F84" s="126">
        <v>2500</v>
      </c>
      <c r="G84" s="126">
        <v>7500</v>
      </c>
      <c r="H84" s="126">
        <v>2194.2600000000002</v>
      </c>
      <c r="I84" s="126">
        <v>6582.78</v>
      </c>
    </row>
    <row r="85" spans="1:9" x14ac:dyDescent="0.35">
      <c r="A85" s="108">
        <v>31</v>
      </c>
      <c r="B85" s="121" t="s">
        <v>31</v>
      </c>
      <c r="C85" s="122" t="s">
        <v>673</v>
      </c>
      <c r="D85" s="121" t="s">
        <v>426</v>
      </c>
      <c r="E85" s="120">
        <v>2</v>
      </c>
      <c r="F85" s="126">
        <v>6000</v>
      </c>
      <c r="G85" s="126">
        <v>12000</v>
      </c>
      <c r="H85" s="126">
        <v>8777.02</v>
      </c>
      <c r="I85" s="126">
        <v>17554.04</v>
      </c>
    </row>
    <row r="86" spans="1:9" x14ac:dyDescent="0.35">
      <c r="A86" s="120">
        <v>32</v>
      </c>
      <c r="B86" s="121" t="s">
        <v>451</v>
      </c>
      <c r="C86" s="122" t="s">
        <v>668</v>
      </c>
      <c r="D86" s="121" t="s">
        <v>426</v>
      </c>
      <c r="E86" s="120">
        <v>1</v>
      </c>
      <c r="F86" s="126">
        <v>1800</v>
      </c>
      <c r="G86" s="126">
        <v>1800</v>
      </c>
      <c r="H86" s="126">
        <v>1426.26</v>
      </c>
      <c r="I86" s="126">
        <v>1426.26</v>
      </c>
    </row>
    <row r="87" spans="1:9" x14ac:dyDescent="0.35">
      <c r="A87" s="108">
        <v>33</v>
      </c>
      <c r="B87" s="121" t="s">
        <v>453</v>
      </c>
      <c r="C87" s="122" t="s">
        <v>669</v>
      </c>
      <c r="D87" s="121" t="s">
        <v>426</v>
      </c>
      <c r="E87" s="120">
        <v>17</v>
      </c>
      <c r="F87" s="126">
        <v>1800</v>
      </c>
      <c r="G87" s="126">
        <v>30600</v>
      </c>
      <c r="H87" s="126">
        <v>1426.26</v>
      </c>
      <c r="I87" s="126">
        <v>24246.42</v>
      </c>
    </row>
    <row r="88" spans="1:9" x14ac:dyDescent="0.35">
      <c r="A88" s="108">
        <v>34</v>
      </c>
      <c r="B88" s="121" t="s">
        <v>685</v>
      </c>
      <c r="C88" s="122" t="s">
        <v>698</v>
      </c>
      <c r="D88" s="121" t="s">
        <v>426</v>
      </c>
      <c r="E88" s="120">
        <v>9</v>
      </c>
      <c r="F88" s="126">
        <v>2000</v>
      </c>
      <c r="G88" s="126">
        <v>18000</v>
      </c>
      <c r="H88" s="126">
        <v>1865.12</v>
      </c>
      <c r="I88" s="126">
        <v>16786.080000000002</v>
      </c>
    </row>
    <row r="89" spans="1:9" ht="15" thickBot="1" x14ac:dyDescent="0.4">
      <c r="A89" s="120">
        <v>35</v>
      </c>
      <c r="B89" s="121" t="s">
        <v>686</v>
      </c>
      <c r="C89" s="122" t="s">
        <v>699</v>
      </c>
      <c r="D89" s="121" t="s">
        <v>426</v>
      </c>
      <c r="E89" s="120">
        <v>1</v>
      </c>
      <c r="F89" s="126">
        <v>5500</v>
      </c>
      <c r="G89" s="126">
        <v>5500</v>
      </c>
      <c r="H89" s="126">
        <v>8777.01</v>
      </c>
      <c r="I89" s="126">
        <v>8777.01</v>
      </c>
    </row>
    <row r="90" spans="1:9" ht="15" thickBot="1" x14ac:dyDescent="0.4">
      <c r="A90" s="134"/>
      <c r="B90" s="128"/>
      <c r="C90" s="131" t="s">
        <v>518</v>
      </c>
      <c r="D90" s="128"/>
      <c r="E90" s="129"/>
      <c r="F90" s="130"/>
      <c r="G90" s="132">
        <f>SUM(G55:G89)</f>
        <v>595325</v>
      </c>
      <c r="H90" s="130"/>
      <c r="I90" s="133">
        <f>SUM(I55:I89)</f>
        <v>536546.51</v>
      </c>
    </row>
  </sheetData>
  <mergeCells count="6">
    <mergeCell ref="A53:E53"/>
    <mergeCell ref="F53:G53"/>
    <mergeCell ref="H53:I53"/>
    <mergeCell ref="A12:E12"/>
    <mergeCell ref="F12:G12"/>
    <mergeCell ref="H12:I12"/>
  </mergeCells>
  <phoneticPr fontId="12" type="noConversion"/>
  <pageMargins left="0.7" right="0.7" top="0.75" bottom="0.75" header="0.3" footer="0.3"/>
  <pageSetup orientation="portrait"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EEB9A-9A33-4692-A35C-6BED2CD9B77F}">
  <dimension ref="A1:M74"/>
  <sheetViews>
    <sheetView topLeftCell="A35" zoomScale="90" zoomScaleNormal="90" workbookViewId="0">
      <selection activeCell="J65" sqref="J65:K68"/>
    </sheetView>
  </sheetViews>
  <sheetFormatPr defaultRowHeight="14.5" x14ac:dyDescent="0.35"/>
  <cols>
    <col min="1" max="1" width="20.81640625" bestFit="1" customWidth="1"/>
    <col min="2" max="2" width="30.26953125"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14"/>
      <c r="C1" s="14"/>
      <c r="D1" s="14"/>
      <c r="E1" s="16"/>
      <c r="F1" s="14"/>
      <c r="G1" s="14"/>
      <c r="H1" s="14"/>
      <c r="I1" s="14"/>
      <c r="J1" s="14"/>
      <c r="K1" s="14"/>
      <c r="L1" s="14"/>
      <c r="M1" s="14"/>
    </row>
    <row r="2" spans="1:13" x14ac:dyDescent="0.35">
      <c r="A2" s="14"/>
      <c r="B2" s="14"/>
      <c r="C2" s="14"/>
      <c r="D2" s="14"/>
      <c r="E2" s="16"/>
      <c r="F2" s="14"/>
      <c r="G2" s="14"/>
      <c r="H2" s="14"/>
      <c r="I2" s="14"/>
      <c r="J2" s="14"/>
      <c r="K2" s="14"/>
      <c r="L2" s="14"/>
      <c r="M2" s="14"/>
    </row>
    <row r="3" spans="1:13" ht="15.5" x14ac:dyDescent="0.35">
      <c r="A3" s="15" t="s">
        <v>0</v>
      </c>
      <c r="B3" s="14" t="s">
        <v>141</v>
      </c>
      <c r="C3" s="14"/>
      <c r="D3" s="15"/>
      <c r="E3" s="16"/>
      <c r="F3" s="14"/>
      <c r="G3" s="14"/>
      <c r="H3" s="14"/>
      <c r="I3" s="14"/>
      <c r="J3" s="14"/>
      <c r="K3" s="14"/>
      <c r="L3" s="14"/>
      <c r="M3" s="14"/>
    </row>
    <row r="4" spans="1:13" ht="15.5" x14ac:dyDescent="0.35">
      <c r="A4" s="15" t="s">
        <v>2</v>
      </c>
      <c r="B4" s="14" t="str">
        <f>VLOOKUP(B3,DATA!A2:E80,3)</f>
        <v>Clarksville</v>
      </c>
      <c r="C4" s="14"/>
      <c r="D4" s="15"/>
      <c r="E4" s="16"/>
      <c r="F4" s="14"/>
      <c r="G4" s="14"/>
      <c r="H4" s="14"/>
      <c r="I4" s="14"/>
      <c r="J4" s="14"/>
      <c r="K4" s="14"/>
      <c r="L4" s="14"/>
      <c r="M4" s="14"/>
    </row>
    <row r="5" spans="1:13" ht="15.5" x14ac:dyDescent="0.35">
      <c r="A5" s="15" t="s">
        <v>3</v>
      </c>
      <c r="B5" s="14" t="str">
        <f>VLOOKUP(B3,DATA!A2:E80,4)</f>
        <v>Outlaw Field</v>
      </c>
      <c r="C5" s="14"/>
      <c r="D5" s="15"/>
      <c r="E5" s="16"/>
      <c r="F5" s="14"/>
      <c r="G5" s="14"/>
      <c r="H5" s="14"/>
      <c r="I5" s="14"/>
      <c r="J5" s="14"/>
      <c r="K5" s="14"/>
      <c r="L5" s="14"/>
      <c r="M5" s="14"/>
    </row>
    <row r="6" spans="1:13" ht="15.5" x14ac:dyDescent="0.35">
      <c r="A6" s="15" t="s">
        <v>4</v>
      </c>
      <c r="B6" s="14" t="s">
        <v>342</v>
      </c>
      <c r="C6" s="14"/>
      <c r="D6" s="15"/>
      <c r="E6" s="16"/>
      <c r="F6" s="14"/>
      <c r="G6" s="14"/>
      <c r="H6" s="14"/>
      <c r="I6" s="14"/>
      <c r="J6" s="14"/>
      <c r="K6" s="14"/>
      <c r="L6" s="14"/>
      <c r="M6" s="14"/>
    </row>
    <row r="7" spans="1:13" ht="15.5" x14ac:dyDescent="0.35">
      <c r="A7" s="15" t="s">
        <v>6</v>
      </c>
      <c r="B7" s="65" t="s">
        <v>343</v>
      </c>
      <c r="C7" s="14"/>
      <c r="D7" s="15"/>
      <c r="E7" s="16"/>
      <c r="F7" s="14"/>
      <c r="G7" s="14"/>
      <c r="H7" s="14"/>
      <c r="I7" s="14"/>
      <c r="J7" s="14"/>
      <c r="K7" s="14"/>
      <c r="L7" s="14"/>
      <c r="M7" s="14"/>
    </row>
    <row r="8" spans="1:13" ht="15.5" x14ac:dyDescent="0.35">
      <c r="A8" s="15" t="s">
        <v>8</v>
      </c>
      <c r="B8" s="49">
        <v>45348</v>
      </c>
      <c r="C8" s="14"/>
      <c r="D8" s="15"/>
      <c r="E8" s="22"/>
      <c r="F8" s="14"/>
      <c r="G8" s="14"/>
      <c r="H8" s="14"/>
      <c r="I8" s="14"/>
      <c r="J8" s="14"/>
      <c r="K8" s="14"/>
      <c r="L8" s="14"/>
      <c r="M8" s="14"/>
    </row>
    <row r="9" spans="1:13" ht="15.5" x14ac:dyDescent="0.35">
      <c r="A9" s="15" t="s">
        <v>9</v>
      </c>
      <c r="B9" s="14" t="str">
        <f>VLOOKUP(B3,DATA!A2:E80,2)</f>
        <v>Montgomery</v>
      </c>
      <c r="C9" s="14"/>
      <c r="D9" s="15"/>
      <c r="E9" s="16"/>
      <c r="F9" s="14"/>
      <c r="G9" s="14"/>
      <c r="H9" s="14"/>
      <c r="I9" s="14"/>
      <c r="J9" s="14"/>
      <c r="K9" s="14"/>
      <c r="L9" s="14"/>
      <c r="M9" s="14"/>
    </row>
    <row r="10" spans="1:13" ht="15.5" x14ac:dyDescent="0.35">
      <c r="A10" s="15" t="s">
        <v>10</v>
      </c>
      <c r="B10" s="14" t="str">
        <f>VLOOKUP(B3,DATA!A2:E80,5)</f>
        <v>Middle</v>
      </c>
      <c r="C10" s="14"/>
      <c r="D10" s="15"/>
      <c r="E10" s="16"/>
      <c r="F10" s="14"/>
      <c r="G10" s="14"/>
      <c r="H10" s="14"/>
      <c r="I10" s="14"/>
    </row>
    <row r="11" spans="1:13" ht="16" thickBot="1" x14ac:dyDescent="0.4">
      <c r="A11" s="15"/>
      <c r="B11" s="14"/>
      <c r="C11" s="14"/>
      <c r="D11" s="15"/>
      <c r="E11" s="16"/>
      <c r="F11" s="14"/>
      <c r="G11" s="14"/>
      <c r="H11" s="14"/>
      <c r="I11" s="14"/>
    </row>
    <row r="12" spans="1:13" ht="16" thickBot="1" x14ac:dyDescent="0.4">
      <c r="A12" s="144" t="s">
        <v>353</v>
      </c>
      <c r="B12" s="146"/>
      <c r="C12" s="146"/>
      <c r="D12" s="146"/>
      <c r="E12" s="145"/>
      <c r="F12" s="144" t="s">
        <v>354</v>
      </c>
      <c r="G12" s="145"/>
      <c r="H12" s="144" t="s">
        <v>355</v>
      </c>
      <c r="I12" s="145"/>
      <c r="J12" s="171" t="s">
        <v>356</v>
      </c>
      <c r="K12" s="172"/>
    </row>
    <row r="13" spans="1:13" x14ac:dyDescent="0.35">
      <c r="A13" s="16" t="s">
        <v>15</v>
      </c>
      <c r="B13" s="16" t="s">
        <v>357</v>
      </c>
      <c r="C13" s="16" t="s">
        <v>17</v>
      </c>
      <c r="D13" s="16" t="s">
        <v>18</v>
      </c>
      <c r="E13" s="16" t="s">
        <v>19</v>
      </c>
      <c r="F13" s="16" t="s">
        <v>20</v>
      </c>
      <c r="G13" s="16" t="s">
        <v>21</v>
      </c>
      <c r="H13" s="16" t="s">
        <v>22</v>
      </c>
      <c r="I13" s="16" t="s">
        <v>23</v>
      </c>
      <c r="J13" s="16" t="s">
        <v>24</v>
      </c>
      <c r="K13" s="16" t="s">
        <v>25</v>
      </c>
    </row>
    <row r="14" spans="1:13" x14ac:dyDescent="0.35">
      <c r="A14" s="25">
        <v>1</v>
      </c>
      <c r="B14" s="16" t="s">
        <v>358</v>
      </c>
      <c r="C14" s="52" t="s">
        <v>359</v>
      </c>
      <c r="D14" s="16" t="s">
        <v>28</v>
      </c>
      <c r="E14" s="25">
        <v>1</v>
      </c>
      <c r="F14" s="53">
        <v>350000</v>
      </c>
      <c r="G14" s="54">
        <v>350000</v>
      </c>
      <c r="H14" s="53">
        <v>392000</v>
      </c>
      <c r="I14" s="54">
        <v>392000</v>
      </c>
      <c r="J14" s="53">
        <v>410000</v>
      </c>
      <c r="K14" s="55">
        <v>410000</v>
      </c>
    </row>
    <row r="15" spans="1:13" x14ac:dyDescent="0.35">
      <c r="A15" s="25">
        <v>2</v>
      </c>
      <c r="B15" s="16" t="s">
        <v>360</v>
      </c>
      <c r="C15" s="16" t="s">
        <v>361</v>
      </c>
      <c r="D15" s="16" t="s">
        <v>28</v>
      </c>
      <c r="E15" s="25">
        <v>1</v>
      </c>
      <c r="F15" s="53">
        <v>25000</v>
      </c>
      <c r="G15" s="54">
        <v>25000</v>
      </c>
      <c r="H15" s="53">
        <v>40000</v>
      </c>
      <c r="I15" s="54">
        <v>40000</v>
      </c>
      <c r="J15" s="53">
        <v>50000</v>
      </c>
      <c r="K15" s="55">
        <v>50000</v>
      </c>
    </row>
    <row r="16" spans="1:13" ht="15" customHeight="1" x14ac:dyDescent="0.35">
      <c r="A16" s="25">
        <v>3</v>
      </c>
      <c r="B16" s="16" t="s">
        <v>362</v>
      </c>
      <c r="C16" s="16" t="s">
        <v>363</v>
      </c>
      <c r="D16" s="16" t="s">
        <v>28</v>
      </c>
      <c r="E16" s="25">
        <v>1</v>
      </c>
      <c r="F16" s="53">
        <v>10000</v>
      </c>
      <c r="G16" s="54">
        <v>10000</v>
      </c>
      <c r="H16" s="53">
        <v>13500</v>
      </c>
      <c r="I16" s="54">
        <v>13500</v>
      </c>
      <c r="J16" s="53">
        <v>30000</v>
      </c>
      <c r="K16" s="55">
        <v>30000</v>
      </c>
    </row>
    <row r="17" spans="1:11" ht="15" customHeight="1" x14ac:dyDescent="0.35">
      <c r="A17" s="25">
        <v>4</v>
      </c>
      <c r="B17" s="16" t="s">
        <v>364</v>
      </c>
      <c r="C17" s="16" t="s">
        <v>365</v>
      </c>
      <c r="D17" s="16" t="s">
        <v>28</v>
      </c>
      <c r="E17" s="25">
        <v>1</v>
      </c>
      <c r="F17" s="53">
        <v>15000</v>
      </c>
      <c r="G17" s="54">
        <v>15000</v>
      </c>
      <c r="H17" s="53">
        <v>5000</v>
      </c>
      <c r="I17" s="54">
        <v>5000</v>
      </c>
      <c r="J17" s="53">
        <v>1500</v>
      </c>
      <c r="K17" s="55">
        <v>1500</v>
      </c>
    </row>
    <row r="18" spans="1:11" x14ac:dyDescent="0.35">
      <c r="A18" s="25">
        <v>5</v>
      </c>
      <c r="B18" s="16" t="s">
        <v>366</v>
      </c>
      <c r="C18" s="16" t="s">
        <v>367</v>
      </c>
      <c r="D18" s="16" t="s">
        <v>28</v>
      </c>
      <c r="E18" s="25">
        <v>1</v>
      </c>
      <c r="F18" s="53">
        <v>45000</v>
      </c>
      <c r="G18" s="54">
        <v>45000</v>
      </c>
      <c r="H18" s="53">
        <v>5000</v>
      </c>
      <c r="I18" s="54">
        <v>5000</v>
      </c>
      <c r="J18" s="53">
        <v>45000</v>
      </c>
      <c r="K18" s="55">
        <v>45000</v>
      </c>
    </row>
    <row r="19" spans="1:11" ht="15" customHeight="1" x14ac:dyDescent="0.35">
      <c r="A19" s="25">
        <v>6</v>
      </c>
      <c r="B19" s="16" t="s">
        <v>368</v>
      </c>
      <c r="C19" s="16" t="s">
        <v>369</v>
      </c>
      <c r="D19" s="16" t="s">
        <v>28</v>
      </c>
      <c r="E19" s="26">
        <v>1</v>
      </c>
      <c r="F19" s="53">
        <v>100000</v>
      </c>
      <c r="G19" s="54">
        <v>100000</v>
      </c>
      <c r="H19" s="53">
        <v>270000</v>
      </c>
      <c r="I19" s="54">
        <v>270000</v>
      </c>
      <c r="J19" s="53">
        <v>100000</v>
      </c>
      <c r="K19" s="55">
        <v>100000</v>
      </c>
    </row>
    <row r="20" spans="1:11" x14ac:dyDescent="0.35">
      <c r="A20" s="25">
        <v>7</v>
      </c>
      <c r="B20" s="16" t="s">
        <v>370</v>
      </c>
      <c r="C20" s="52" t="s">
        <v>371</v>
      </c>
      <c r="D20" s="16" t="s">
        <v>28</v>
      </c>
      <c r="E20" s="25">
        <v>1</v>
      </c>
      <c r="F20" s="53">
        <v>100000</v>
      </c>
      <c r="G20" s="54">
        <v>100000</v>
      </c>
      <c r="H20" s="53">
        <v>150000</v>
      </c>
      <c r="I20" s="54">
        <v>150000</v>
      </c>
      <c r="J20" s="53">
        <v>65000</v>
      </c>
      <c r="K20" s="55">
        <v>65000</v>
      </c>
    </row>
    <row r="21" spans="1:11" x14ac:dyDescent="0.35">
      <c r="A21" s="25">
        <v>8</v>
      </c>
      <c r="B21" s="16" t="s">
        <v>372</v>
      </c>
      <c r="C21" s="52" t="s">
        <v>373</v>
      </c>
      <c r="D21" s="16" t="s">
        <v>374</v>
      </c>
      <c r="E21" s="25">
        <v>4000</v>
      </c>
      <c r="F21" s="53">
        <v>3</v>
      </c>
      <c r="G21" s="54">
        <v>12000</v>
      </c>
      <c r="H21" s="53">
        <v>2.85</v>
      </c>
      <c r="I21" s="54">
        <v>11400</v>
      </c>
      <c r="J21" s="53">
        <v>3.25</v>
      </c>
      <c r="K21" s="55">
        <v>13000</v>
      </c>
    </row>
    <row r="22" spans="1:11" x14ac:dyDescent="0.35">
      <c r="A22" s="25">
        <v>9</v>
      </c>
      <c r="B22" s="16" t="s">
        <v>375</v>
      </c>
      <c r="C22" s="16" t="s">
        <v>376</v>
      </c>
      <c r="D22" s="16" t="s">
        <v>374</v>
      </c>
      <c r="E22" s="25">
        <v>400</v>
      </c>
      <c r="F22" s="53">
        <v>3</v>
      </c>
      <c r="G22" s="54">
        <v>1200</v>
      </c>
      <c r="H22" s="53">
        <v>5</v>
      </c>
      <c r="I22" s="54">
        <v>2000</v>
      </c>
      <c r="J22" s="53">
        <v>3.6</v>
      </c>
      <c r="K22" s="55">
        <v>1440</v>
      </c>
    </row>
    <row r="23" spans="1:11" x14ac:dyDescent="0.35">
      <c r="A23" s="25">
        <v>10</v>
      </c>
      <c r="B23" s="16" t="s">
        <v>377</v>
      </c>
      <c r="C23" s="16" t="s">
        <v>378</v>
      </c>
      <c r="D23" s="16" t="s">
        <v>379</v>
      </c>
      <c r="E23" s="25">
        <v>9250</v>
      </c>
      <c r="F23" s="53">
        <v>6</v>
      </c>
      <c r="G23" s="54">
        <v>55500</v>
      </c>
      <c r="H23" s="53">
        <v>8</v>
      </c>
      <c r="I23" s="54">
        <v>74000</v>
      </c>
      <c r="J23" s="53">
        <v>7.95</v>
      </c>
      <c r="K23" s="55">
        <v>73537.5</v>
      </c>
    </row>
    <row r="24" spans="1:11" x14ac:dyDescent="0.35">
      <c r="A24" s="25">
        <v>11</v>
      </c>
      <c r="B24" s="16" t="s">
        <v>380</v>
      </c>
      <c r="C24" s="16" t="s">
        <v>381</v>
      </c>
      <c r="D24" s="16" t="s">
        <v>382</v>
      </c>
      <c r="E24" s="25">
        <v>36000</v>
      </c>
      <c r="F24" s="53">
        <v>15</v>
      </c>
      <c r="G24" s="54">
        <v>540000</v>
      </c>
      <c r="H24" s="53">
        <v>15</v>
      </c>
      <c r="I24" s="54">
        <v>540000</v>
      </c>
      <c r="J24" s="53">
        <v>15.5</v>
      </c>
      <c r="K24" s="55">
        <v>558000</v>
      </c>
    </row>
    <row r="25" spans="1:11" x14ac:dyDescent="0.35">
      <c r="A25" s="25">
        <v>12</v>
      </c>
      <c r="B25" s="50" t="s">
        <v>383</v>
      </c>
      <c r="C25" s="51" t="s">
        <v>384</v>
      </c>
      <c r="D25" s="51" t="s">
        <v>382</v>
      </c>
      <c r="E25" s="25">
        <v>800</v>
      </c>
      <c r="F25" s="53">
        <v>35</v>
      </c>
      <c r="G25" s="54">
        <v>28000</v>
      </c>
      <c r="H25" s="53">
        <v>19</v>
      </c>
      <c r="I25" s="54">
        <v>15200</v>
      </c>
      <c r="J25" s="53">
        <v>28</v>
      </c>
      <c r="K25" s="55">
        <v>22400</v>
      </c>
    </row>
    <row r="26" spans="1:11" x14ac:dyDescent="0.35">
      <c r="A26" s="25">
        <v>13</v>
      </c>
      <c r="B26" s="50" t="s">
        <v>385</v>
      </c>
      <c r="C26" s="51" t="s">
        <v>386</v>
      </c>
      <c r="D26" s="51" t="s">
        <v>387</v>
      </c>
      <c r="E26" s="25">
        <v>1400</v>
      </c>
      <c r="F26" s="53">
        <v>50</v>
      </c>
      <c r="G26" s="54">
        <v>70000</v>
      </c>
      <c r="H26" s="53">
        <v>45</v>
      </c>
      <c r="I26" s="54">
        <v>63000</v>
      </c>
      <c r="J26" s="53">
        <v>39</v>
      </c>
      <c r="K26" s="55">
        <v>54600</v>
      </c>
    </row>
    <row r="27" spans="1:11" x14ac:dyDescent="0.35">
      <c r="A27" s="25">
        <v>14</v>
      </c>
      <c r="B27" s="50" t="s">
        <v>388</v>
      </c>
      <c r="C27" s="51" t="s">
        <v>389</v>
      </c>
      <c r="D27" s="51" t="s">
        <v>379</v>
      </c>
      <c r="E27" s="25">
        <v>8900</v>
      </c>
      <c r="F27" s="53">
        <v>30</v>
      </c>
      <c r="G27" s="54">
        <v>267000</v>
      </c>
      <c r="H27" s="53">
        <v>29</v>
      </c>
      <c r="I27" s="54">
        <v>258100</v>
      </c>
      <c r="J27" s="53">
        <v>50</v>
      </c>
      <c r="K27" s="55">
        <v>445000</v>
      </c>
    </row>
    <row r="28" spans="1:11" x14ac:dyDescent="0.35">
      <c r="A28" s="25">
        <v>15</v>
      </c>
      <c r="B28" s="50" t="s">
        <v>390</v>
      </c>
      <c r="C28" s="51" t="s">
        <v>391</v>
      </c>
      <c r="D28" s="51" t="s">
        <v>387</v>
      </c>
      <c r="E28" s="25">
        <v>4400</v>
      </c>
      <c r="F28" s="53">
        <v>160</v>
      </c>
      <c r="G28" s="54">
        <v>704000</v>
      </c>
      <c r="H28" s="53">
        <v>150</v>
      </c>
      <c r="I28" s="54">
        <v>660000</v>
      </c>
      <c r="J28" s="53">
        <v>178</v>
      </c>
      <c r="K28" s="55">
        <v>783200</v>
      </c>
    </row>
    <row r="29" spans="1:11" x14ac:dyDescent="0.35">
      <c r="A29" s="25">
        <v>16</v>
      </c>
      <c r="B29" s="50" t="s">
        <v>392</v>
      </c>
      <c r="C29" s="51" t="s">
        <v>393</v>
      </c>
      <c r="D29" s="51" t="s">
        <v>387</v>
      </c>
      <c r="E29" s="25">
        <v>4000</v>
      </c>
      <c r="F29" s="53">
        <v>165</v>
      </c>
      <c r="G29" s="54">
        <v>660000</v>
      </c>
      <c r="H29" s="53">
        <v>135</v>
      </c>
      <c r="I29" s="54">
        <v>540000</v>
      </c>
      <c r="J29" s="53">
        <v>178</v>
      </c>
      <c r="K29" s="55">
        <v>712000</v>
      </c>
    </row>
    <row r="30" spans="1:11" x14ac:dyDescent="0.35">
      <c r="A30" s="25">
        <v>17</v>
      </c>
      <c r="B30" s="50" t="s">
        <v>394</v>
      </c>
      <c r="C30" s="51" t="s">
        <v>395</v>
      </c>
      <c r="D30" s="51" t="s">
        <v>387</v>
      </c>
      <c r="E30" s="25">
        <v>750</v>
      </c>
      <c r="F30" s="53">
        <v>150</v>
      </c>
      <c r="G30" s="54">
        <v>112500</v>
      </c>
      <c r="H30" s="53">
        <v>140</v>
      </c>
      <c r="I30" s="54">
        <v>105000</v>
      </c>
      <c r="J30" s="53">
        <v>178</v>
      </c>
      <c r="K30" s="55">
        <v>133500</v>
      </c>
    </row>
    <row r="31" spans="1:11" x14ac:dyDescent="0.35">
      <c r="A31" s="25">
        <v>18</v>
      </c>
      <c r="B31" s="50" t="s">
        <v>396</v>
      </c>
      <c r="C31" s="51" t="s">
        <v>397</v>
      </c>
      <c r="D31" s="51" t="s">
        <v>28</v>
      </c>
      <c r="E31" s="25">
        <v>1</v>
      </c>
      <c r="F31" s="53">
        <v>25000</v>
      </c>
      <c r="G31" s="54">
        <v>25000</v>
      </c>
      <c r="H31" s="53">
        <v>15200</v>
      </c>
      <c r="I31" s="54">
        <v>15200</v>
      </c>
      <c r="J31" s="53">
        <v>30000</v>
      </c>
      <c r="K31" s="55">
        <v>30000</v>
      </c>
    </row>
    <row r="32" spans="1:11" x14ac:dyDescent="0.35">
      <c r="A32" s="25">
        <v>19</v>
      </c>
      <c r="B32" s="50" t="s">
        <v>398</v>
      </c>
      <c r="C32" s="51" t="s">
        <v>399</v>
      </c>
      <c r="D32" s="51" t="s">
        <v>387</v>
      </c>
      <c r="E32" s="25">
        <v>60</v>
      </c>
      <c r="F32" s="53">
        <v>1000</v>
      </c>
      <c r="G32" s="54">
        <v>60000</v>
      </c>
      <c r="H32" s="53">
        <v>1280</v>
      </c>
      <c r="I32" s="54">
        <v>76800</v>
      </c>
      <c r="J32" s="53">
        <v>800</v>
      </c>
      <c r="K32" s="55">
        <v>48000</v>
      </c>
    </row>
    <row r="33" spans="1:11" x14ac:dyDescent="0.35">
      <c r="A33" s="25">
        <v>20</v>
      </c>
      <c r="B33" s="50" t="s">
        <v>400</v>
      </c>
      <c r="C33" s="51" t="s">
        <v>401</v>
      </c>
      <c r="D33" s="51" t="s">
        <v>387</v>
      </c>
      <c r="E33" s="25">
        <v>480</v>
      </c>
      <c r="F33" s="53">
        <v>125</v>
      </c>
      <c r="G33" s="54">
        <v>60000</v>
      </c>
      <c r="H33" s="53">
        <v>90</v>
      </c>
      <c r="I33" s="54">
        <v>43200</v>
      </c>
      <c r="J33" s="53">
        <v>45</v>
      </c>
      <c r="K33" s="55">
        <v>21600</v>
      </c>
    </row>
    <row r="34" spans="1:11" x14ac:dyDescent="0.35">
      <c r="A34" s="25">
        <v>21</v>
      </c>
      <c r="B34" s="50" t="s">
        <v>402</v>
      </c>
      <c r="C34" s="51" t="s">
        <v>403</v>
      </c>
      <c r="D34" s="51" t="s">
        <v>404</v>
      </c>
      <c r="E34" s="25">
        <v>4700</v>
      </c>
      <c r="F34" s="53">
        <v>5</v>
      </c>
      <c r="G34" s="54">
        <v>23500</v>
      </c>
      <c r="H34" s="53">
        <v>6.7</v>
      </c>
      <c r="I34" s="54">
        <v>31490</v>
      </c>
      <c r="J34" s="53">
        <v>3.75</v>
      </c>
      <c r="K34" s="55">
        <v>17625</v>
      </c>
    </row>
    <row r="35" spans="1:11" x14ac:dyDescent="0.35">
      <c r="A35" s="25">
        <v>22</v>
      </c>
      <c r="B35" s="50" t="s">
        <v>405</v>
      </c>
      <c r="C35" s="51" t="s">
        <v>406</v>
      </c>
      <c r="D35" s="51" t="s">
        <v>404</v>
      </c>
      <c r="E35" s="25">
        <v>6500</v>
      </c>
      <c r="F35" s="53">
        <v>5</v>
      </c>
      <c r="G35" s="54">
        <v>32500</v>
      </c>
      <c r="H35" s="53">
        <v>5.9</v>
      </c>
      <c r="I35" s="54">
        <v>38350</v>
      </c>
      <c r="J35" s="53">
        <v>3.75</v>
      </c>
      <c r="K35" s="55">
        <v>24375</v>
      </c>
    </row>
    <row r="36" spans="1:11" x14ac:dyDescent="0.35">
      <c r="A36" s="25">
        <v>23</v>
      </c>
      <c r="B36" s="50" t="s">
        <v>407</v>
      </c>
      <c r="C36" s="51" t="s">
        <v>408</v>
      </c>
      <c r="D36" s="51" t="s">
        <v>409</v>
      </c>
      <c r="E36" s="25">
        <v>35500</v>
      </c>
      <c r="F36" s="53">
        <v>1.25</v>
      </c>
      <c r="G36" s="54">
        <v>44375</v>
      </c>
      <c r="H36" s="53">
        <v>0.75</v>
      </c>
      <c r="I36" s="54">
        <v>26625</v>
      </c>
      <c r="J36" s="53">
        <v>0.6</v>
      </c>
      <c r="K36" s="55">
        <v>21300</v>
      </c>
    </row>
    <row r="37" spans="1:11" x14ac:dyDescent="0.35">
      <c r="A37" s="25">
        <v>24</v>
      </c>
      <c r="B37" s="50" t="s">
        <v>410</v>
      </c>
      <c r="C37" s="51" t="s">
        <v>411</v>
      </c>
      <c r="D37" s="51" t="s">
        <v>409</v>
      </c>
      <c r="E37" s="25">
        <v>35500</v>
      </c>
      <c r="F37" s="53">
        <v>1.75</v>
      </c>
      <c r="G37" s="54">
        <v>62125</v>
      </c>
      <c r="H37" s="53">
        <v>0.75</v>
      </c>
      <c r="I37" s="54">
        <v>26625</v>
      </c>
      <c r="J37" s="53">
        <v>0.6</v>
      </c>
      <c r="K37" s="55">
        <v>21300</v>
      </c>
    </row>
    <row r="38" spans="1:11" x14ac:dyDescent="0.35">
      <c r="A38" s="25">
        <v>25</v>
      </c>
      <c r="B38" s="50" t="s">
        <v>412</v>
      </c>
      <c r="C38" s="51" t="s">
        <v>413</v>
      </c>
      <c r="D38" s="51" t="s">
        <v>409</v>
      </c>
      <c r="E38" s="25">
        <v>300</v>
      </c>
      <c r="F38" s="53">
        <v>1.25</v>
      </c>
      <c r="G38" s="54">
        <v>375</v>
      </c>
      <c r="H38" s="53">
        <v>3.8</v>
      </c>
      <c r="I38" s="54">
        <v>1140</v>
      </c>
      <c r="J38" s="53">
        <v>3</v>
      </c>
      <c r="K38" s="55">
        <v>900</v>
      </c>
    </row>
    <row r="39" spans="1:11" x14ac:dyDescent="0.35">
      <c r="A39" s="25">
        <v>26</v>
      </c>
      <c r="B39" s="50" t="s">
        <v>414</v>
      </c>
      <c r="C39" s="51" t="s">
        <v>415</v>
      </c>
      <c r="D39" s="51" t="s">
        <v>409</v>
      </c>
      <c r="E39" s="25">
        <v>300</v>
      </c>
      <c r="F39" s="53">
        <v>1.75</v>
      </c>
      <c r="G39" s="54">
        <v>525</v>
      </c>
      <c r="H39" s="53">
        <v>3.8</v>
      </c>
      <c r="I39" s="54">
        <v>1140</v>
      </c>
      <c r="J39" s="53">
        <v>3</v>
      </c>
      <c r="K39" s="55">
        <v>900</v>
      </c>
    </row>
    <row r="40" spans="1:11" x14ac:dyDescent="0.35">
      <c r="A40" s="25">
        <v>27</v>
      </c>
      <c r="B40" s="50" t="s">
        <v>416</v>
      </c>
      <c r="C40" s="51" t="s">
        <v>417</v>
      </c>
      <c r="D40" s="51" t="s">
        <v>28</v>
      </c>
      <c r="E40" s="25">
        <v>1</v>
      </c>
      <c r="F40" s="53">
        <v>50000</v>
      </c>
      <c r="G40" s="54">
        <v>50000</v>
      </c>
      <c r="H40" s="53">
        <v>4420</v>
      </c>
      <c r="I40" s="54">
        <v>4420</v>
      </c>
      <c r="J40" s="53">
        <v>3500</v>
      </c>
      <c r="K40" s="55">
        <v>3500</v>
      </c>
    </row>
    <row r="41" spans="1:11" x14ac:dyDescent="0.35">
      <c r="A41" s="25">
        <v>28</v>
      </c>
      <c r="B41" s="50" t="s">
        <v>418</v>
      </c>
      <c r="C41" s="51" t="s">
        <v>419</v>
      </c>
      <c r="D41" s="51" t="s">
        <v>28</v>
      </c>
      <c r="E41" s="25">
        <v>1</v>
      </c>
      <c r="F41" s="53">
        <v>5000</v>
      </c>
      <c r="G41" s="54">
        <v>5000</v>
      </c>
      <c r="H41" s="53">
        <v>4420</v>
      </c>
      <c r="I41" s="54">
        <v>4420</v>
      </c>
      <c r="J41" s="53">
        <v>30000</v>
      </c>
      <c r="K41" s="55">
        <v>30000</v>
      </c>
    </row>
    <row r="42" spans="1:11" x14ac:dyDescent="0.35">
      <c r="A42" s="25">
        <v>29</v>
      </c>
      <c r="B42" s="50" t="s">
        <v>420</v>
      </c>
      <c r="C42" s="51" t="s">
        <v>421</v>
      </c>
      <c r="D42" s="51" t="s">
        <v>374</v>
      </c>
      <c r="E42" s="25">
        <v>3850</v>
      </c>
      <c r="F42" s="53">
        <v>22</v>
      </c>
      <c r="G42" s="54">
        <v>84700</v>
      </c>
      <c r="H42" s="53">
        <v>26</v>
      </c>
      <c r="I42" s="54">
        <v>100100</v>
      </c>
      <c r="J42" s="53">
        <v>29</v>
      </c>
      <c r="K42" s="55">
        <v>111650</v>
      </c>
    </row>
    <row r="43" spans="1:11" x14ac:dyDescent="0.35">
      <c r="A43" s="25">
        <v>30</v>
      </c>
      <c r="B43" s="50" t="s">
        <v>422</v>
      </c>
      <c r="C43" s="51" t="s">
        <v>423</v>
      </c>
      <c r="D43" s="51" t="s">
        <v>374</v>
      </c>
      <c r="E43" s="25">
        <v>2150</v>
      </c>
      <c r="F43" s="53">
        <v>21</v>
      </c>
      <c r="G43" s="54">
        <v>45150</v>
      </c>
      <c r="H43" s="53">
        <v>17.5</v>
      </c>
      <c r="I43" s="54">
        <v>37625</v>
      </c>
      <c r="J43" s="53">
        <v>17.5</v>
      </c>
      <c r="K43" s="55">
        <v>37625</v>
      </c>
    </row>
    <row r="44" spans="1:11" x14ac:dyDescent="0.35">
      <c r="A44" s="25">
        <v>31</v>
      </c>
      <c r="B44" s="50" t="s">
        <v>424</v>
      </c>
      <c r="C44" s="51" t="s">
        <v>425</v>
      </c>
      <c r="D44" s="51" t="s">
        <v>426</v>
      </c>
      <c r="E44" s="25">
        <v>11</v>
      </c>
      <c r="F44" s="53">
        <v>1200</v>
      </c>
      <c r="G44" s="54">
        <v>13200</v>
      </c>
      <c r="H44" s="53">
        <v>1900</v>
      </c>
      <c r="I44" s="54">
        <v>20900</v>
      </c>
      <c r="J44" s="53">
        <v>1500</v>
      </c>
      <c r="K44" s="55">
        <v>16500</v>
      </c>
    </row>
    <row r="45" spans="1:11" x14ac:dyDescent="0.35">
      <c r="A45" s="25">
        <v>32</v>
      </c>
      <c r="B45" s="50" t="s">
        <v>427</v>
      </c>
      <c r="C45" s="51" t="s">
        <v>428</v>
      </c>
      <c r="D45" s="51" t="s">
        <v>429</v>
      </c>
      <c r="E45" s="25">
        <v>13</v>
      </c>
      <c r="F45" s="53">
        <v>2500</v>
      </c>
      <c r="G45" s="54">
        <v>32500</v>
      </c>
      <c r="H45" s="53">
        <v>4370</v>
      </c>
      <c r="I45" s="54">
        <v>56810</v>
      </c>
      <c r="J45" s="53">
        <v>5900</v>
      </c>
      <c r="K45" s="55">
        <v>76700</v>
      </c>
    </row>
    <row r="46" spans="1:11" x14ac:dyDescent="0.35">
      <c r="A46" s="25">
        <v>33</v>
      </c>
      <c r="B46" s="50" t="s">
        <v>430</v>
      </c>
      <c r="C46" s="51" t="s">
        <v>431</v>
      </c>
      <c r="D46" s="51" t="s">
        <v>379</v>
      </c>
      <c r="E46" s="25">
        <v>5100</v>
      </c>
      <c r="F46" s="53">
        <v>7.5</v>
      </c>
      <c r="G46" s="54">
        <v>38250</v>
      </c>
      <c r="H46" s="53">
        <v>9.5</v>
      </c>
      <c r="I46" s="54">
        <v>48450</v>
      </c>
      <c r="J46" s="53">
        <v>7</v>
      </c>
      <c r="K46" s="55">
        <v>35700</v>
      </c>
    </row>
    <row r="47" spans="1:11" ht="14.5" customHeight="1" x14ac:dyDescent="0.35">
      <c r="A47" s="25">
        <v>34</v>
      </c>
      <c r="B47" s="50" t="s">
        <v>432</v>
      </c>
      <c r="C47" s="51" t="s">
        <v>433</v>
      </c>
      <c r="D47" s="51" t="s">
        <v>382</v>
      </c>
      <c r="E47" s="25">
        <v>5600</v>
      </c>
      <c r="F47" s="53">
        <v>15</v>
      </c>
      <c r="G47" s="54">
        <v>84000</v>
      </c>
      <c r="H47" s="53">
        <v>17.3</v>
      </c>
      <c r="I47" s="54">
        <v>96880</v>
      </c>
      <c r="J47" s="53">
        <v>14</v>
      </c>
      <c r="K47" s="55">
        <v>78400</v>
      </c>
    </row>
    <row r="48" spans="1:11" ht="14.5" customHeight="1" x14ac:dyDescent="0.35">
      <c r="A48" s="25">
        <v>35</v>
      </c>
      <c r="B48" s="50">
        <v>0</v>
      </c>
      <c r="C48" s="51" t="s">
        <v>434</v>
      </c>
      <c r="D48" s="51">
        <v>0</v>
      </c>
      <c r="E48" s="25">
        <v>0</v>
      </c>
      <c r="F48" s="53">
        <v>0</v>
      </c>
      <c r="G48" s="54">
        <v>0</v>
      </c>
      <c r="H48" s="53">
        <v>0</v>
      </c>
      <c r="I48" s="54">
        <v>0</v>
      </c>
      <c r="J48" s="53">
        <v>0</v>
      </c>
      <c r="K48" s="55">
        <v>0</v>
      </c>
    </row>
    <row r="49" spans="1:11" x14ac:dyDescent="0.35">
      <c r="A49" s="25">
        <v>36</v>
      </c>
      <c r="B49" s="50" t="s">
        <v>435</v>
      </c>
      <c r="C49" s="51" t="s">
        <v>436</v>
      </c>
      <c r="D49" s="51" t="s">
        <v>374</v>
      </c>
      <c r="E49" s="25">
        <v>5579</v>
      </c>
      <c r="F49" s="53">
        <v>1.51</v>
      </c>
      <c r="G49" s="54">
        <v>8424.2900000000009</v>
      </c>
      <c r="H49" s="53">
        <v>2.2000000000000002</v>
      </c>
      <c r="I49" s="54">
        <v>12273.800000000001</v>
      </c>
      <c r="J49" s="53">
        <v>1.75</v>
      </c>
      <c r="K49" s="55">
        <v>9763.25</v>
      </c>
    </row>
    <row r="50" spans="1:11" x14ac:dyDescent="0.35">
      <c r="A50" s="25">
        <v>37</v>
      </c>
      <c r="B50" s="50" t="s">
        <v>437</v>
      </c>
      <c r="C50" s="51" t="s">
        <v>438</v>
      </c>
      <c r="D50" s="51" t="s">
        <v>374</v>
      </c>
      <c r="E50" s="25">
        <v>5175</v>
      </c>
      <c r="F50" s="53">
        <v>1.5</v>
      </c>
      <c r="G50" s="54">
        <v>7762.5</v>
      </c>
      <c r="H50" s="53">
        <v>2</v>
      </c>
      <c r="I50" s="54">
        <v>10350</v>
      </c>
      <c r="J50" s="53">
        <v>1.6</v>
      </c>
      <c r="K50" s="55">
        <v>8280</v>
      </c>
    </row>
    <row r="51" spans="1:11" x14ac:dyDescent="0.35">
      <c r="A51" s="25">
        <v>38</v>
      </c>
      <c r="B51" s="50" t="s">
        <v>439</v>
      </c>
      <c r="C51" s="51" t="s">
        <v>440</v>
      </c>
      <c r="D51" s="51" t="s">
        <v>426</v>
      </c>
      <c r="E51" s="25">
        <v>17</v>
      </c>
      <c r="F51" s="53">
        <v>100</v>
      </c>
      <c r="G51" s="54">
        <v>1700</v>
      </c>
      <c r="H51" s="53">
        <v>190</v>
      </c>
      <c r="I51" s="54">
        <v>3230</v>
      </c>
      <c r="J51" s="53">
        <v>150</v>
      </c>
      <c r="K51" s="55">
        <v>2550</v>
      </c>
    </row>
    <row r="52" spans="1:11" x14ac:dyDescent="0.35">
      <c r="A52" s="25">
        <v>39</v>
      </c>
      <c r="B52" s="50" t="s">
        <v>441</v>
      </c>
      <c r="C52" s="51" t="s">
        <v>442</v>
      </c>
      <c r="D52" s="51" t="s">
        <v>28</v>
      </c>
      <c r="E52" s="25">
        <v>1</v>
      </c>
      <c r="F52" s="53">
        <v>2100</v>
      </c>
      <c r="G52" s="54">
        <v>2100</v>
      </c>
      <c r="H52" s="53">
        <v>4425</v>
      </c>
      <c r="I52" s="54">
        <v>4425</v>
      </c>
      <c r="J52" s="53">
        <v>3500</v>
      </c>
      <c r="K52" s="55">
        <v>3500</v>
      </c>
    </row>
    <row r="53" spans="1:11" x14ac:dyDescent="0.35">
      <c r="A53" s="25" t="s">
        <v>443</v>
      </c>
      <c r="B53" s="50" t="s">
        <v>444</v>
      </c>
      <c r="C53" s="51" t="s">
        <v>445</v>
      </c>
      <c r="D53" s="51" t="s">
        <v>374</v>
      </c>
      <c r="E53" s="25">
        <v>4826</v>
      </c>
      <c r="F53" s="53">
        <v>1.58</v>
      </c>
      <c r="G53" s="54">
        <v>7625.08</v>
      </c>
      <c r="H53" s="53">
        <v>4.45</v>
      </c>
      <c r="I53" s="54">
        <v>21475.7</v>
      </c>
      <c r="J53" s="53">
        <v>3.5</v>
      </c>
      <c r="K53" s="55">
        <v>16891</v>
      </c>
    </row>
    <row r="54" spans="1:11" x14ac:dyDescent="0.35">
      <c r="A54" s="25">
        <v>40</v>
      </c>
      <c r="B54" s="50" t="s">
        <v>446</v>
      </c>
      <c r="C54" s="51" t="s">
        <v>447</v>
      </c>
      <c r="D54" s="51" t="s">
        <v>374</v>
      </c>
      <c r="E54" s="25">
        <v>5975</v>
      </c>
      <c r="F54" s="53">
        <v>5.75</v>
      </c>
      <c r="G54" s="54">
        <v>34356.25</v>
      </c>
      <c r="H54" s="53">
        <v>7</v>
      </c>
      <c r="I54" s="54">
        <v>41825</v>
      </c>
      <c r="J54" s="53">
        <v>5.56</v>
      </c>
      <c r="K54" s="55">
        <v>33221</v>
      </c>
    </row>
    <row r="55" spans="1:11" x14ac:dyDescent="0.35">
      <c r="A55" s="25">
        <v>41</v>
      </c>
      <c r="B55" s="50" t="s">
        <v>31</v>
      </c>
      <c r="C55" s="51" t="s">
        <v>448</v>
      </c>
      <c r="D55" s="51" t="s">
        <v>426</v>
      </c>
      <c r="E55" s="25">
        <v>1</v>
      </c>
      <c r="F55" s="53">
        <v>941</v>
      </c>
      <c r="G55" s="54">
        <v>941</v>
      </c>
      <c r="H55" s="53">
        <v>1700</v>
      </c>
      <c r="I55" s="54">
        <v>1700</v>
      </c>
      <c r="J55" s="53">
        <v>1330</v>
      </c>
      <c r="K55" s="55">
        <v>1330</v>
      </c>
    </row>
    <row r="56" spans="1:11" x14ac:dyDescent="0.35">
      <c r="A56" s="25">
        <v>42</v>
      </c>
      <c r="B56" s="50" t="s">
        <v>449</v>
      </c>
      <c r="C56" s="51" t="s">
        <v>450</v>
      </c>
      <c r="D56" s="51" t="s">
        <v>426</v>
      </c>
      <c r="E56" s="25">
        <v>18</v>
      </c>
      <c r="F56" s="53">
        <v>400</v>
      </c>
      <c r="G56" s="54">
        <v>7200</v>
      </c>
      <c r="H56" s="53">
        <v>1015</v>
      </c>
      <c r="I56" s="54">
        <v>18270</v>
      </c>
      <c r="J56" s="53">
        <v>800</v>
      </c>
      <c r="K56" s="55">
        <v>14400</v>
      </c>
    </row>
    <row r="57" spans="1:11" x14ac:dyDescent="0.35">
      <c r="A57" s="25">
        <v>43</v>
      </c>
      <c r="B57" s="50" t="s">
        <v>451</v>
      </c>
      <c r="C57" s="51" t="s">
        <v>452</v>
      </c>
      <c r="D57" s="51" t="s">
        <v>426</v>
      </c>
      <c r="E57" s="25">
        <v>9</v>
      </c>
      <c r="F57" s="53">
        <v>400</v>
      </c>
      <c r="G57" s="54">
        <v>3600</v>
      </c>
      <c r="H57" s="53">
        <v>1015</v>
      </c>
      <c r="I57" s="54">
        <v>9135</v>
      </c>
      <c r="J57" s="53">
        <v>800</v>
      </c>
      <c r="K57" s="55">
        <v>7200</v>
      </c>
    </row>
    <row r="58" spans="1:11" x14ac:dyDescent="0.35">
      <c r="A58" s="25">
        <v>44</v>
      </c>
      <c r="B58" s="50" t="s">
        <v>453</v>
      </c>
      <c r="C58" s="51" t="s">
        <v>454</v>
      </c>
      <c r="D58" s="51" t="s">
        <v>426</v>
      </c>
      <c r="E58" s="25">
        <v>2</v>
      </c>
      <c r="F58" s="53">
        <v>1121</v>
      </c>
      <c r="G58" s="54">
        <v>2242</v>
      </c>
      <c r="H58" s="53">
        <v>980</v>
      </c>
      <c r="I58" s="54">
        <v>1960</v>
      </c>
      <c r="J58" s="53">
        <v>775</v>
      </c>
      <c r="K58" s="55">
        <v>1550</v>
      </c>
    </row>
    <row r="59" spans="1:11" x14ac:dyDescent="0.35">
      <c r="A59" s="25">
        <v>45</v>
      </c>
      <c r="B59" s="50" t="s">
        <v>455</v>
      </c>
      <c r="C59" s="51" t="s">
        <v>456</v>
      </c>
      <c r="D59" s="51" t="s">
        <v>28</v>
      </c>
      <c r="E59" s="25">
        <v>1</v>
      </c>
      <c r="F59" s="53">
        <v>8000</v>
      </c>
      <c r="G59" s="54">
        <v>8000</v>
      </c>
      <c r="H59" s="53">
        <v>9900</v>
      </c>
      <c r="I59" s="54">
        <v>9900</v>
      </c>
      <c r="J59" s="53">
        <v>7810</v>
      </c>
      <c r="K59" s="55">
        <v>7810</v>
      </c>
    </row>
    <row r="60" spans="1:11" ht="15" thickBot="1" x14ac:dyDescent="0.4">
      <c r="A60" s="25">
        <v>46</v>
      </c>
      <c r="B60" s="50" t="s">
        <v>457</v>
      </c>
      <c r="C60" s="51" t="s">
        <v>458</v>
      </c>
      <c r="D60" s="51" t="s">
        <v>28</v>
      </c>
      <c r="E60" s="25">
        <v>1</v>
      </c>
      <c r="F60" s="53">
        <v>7000</v>
      </c>
      <c r="G60" s="54">
        <v>7000</v>
      </c>
      <c r="H60" s="53">
        <v>17400</v>
      </c>
      <c r="I60" s="54">
        <v>17400</v>
      </c>
      <c r="J60" s="53">
        <v>13700</v>
      </c>
      <c r="K60" s="55">
        <v>13700</v>
      </c>
    </row>
    <row r="61" spans="1:11" ht="16.5" thickTop="1" thickBot="1" x14ac:dyDescent="0.4">
      <c r="A61" s="14"/>
      <c r="B61" s="14"/>
      <c r="C61" s="14"/>
      <c r="D61" s="169" t="s">
        <v>459</v>
      </c>
      <c r="E61" s="169"/>
      <c r="F61" s="170">
        <f>SUM(Table001__Page_2_31613272[EXTENDED TOTAL])</f>
        <v>3847351.12</v>
      </c>
      <c r="G61" s="170"/>
      <c r="H61" s="170">
        <f>SUM(Table001__Page_2_31613272[EXTENDED TOTAL2])</f>
        <v>3926319.5</v>
      </c>
      <c r="I61" s="170"/>
      <c r="J61" s="170">
        <f>SUM(Table001__Page_2_31613272[EXTENDED TOTAL3])</f>
        <v>4194447.75</v>
      </c>
      <c r="K61" s="170"/>
    </row>
    <row r="62" spans="1:11" ht="15.5" thickTop="1" thickBot="1" x14ac:dyDescent="0.4">
      <c r="A62" s="14"/>
      <c r="B62" s="14"/>
      <c r="C62" s="14"/>
      <c r="D62" s="14"/>
      <c r="E62" s="16"/>
      <c r="F62" s="14"/>
      <c r="G62" s="57"/>
      <c r="H62" s="57"/>
      <c r="I62" s="57"/>
      <c r="J62" s="58"/>
      <c r="K62" s="56"/>
    </row>
    <row r="63" spans="1:11" ht="16" thickBot="1" x14ac:dyDescent="0.4">
      <c r="A63" s="144" t="s">
        <v>460</v>
      </c>
      <c r="B63" s="146"/>
      <c r="C63" s="146"/>
      <c r="D63" s="146"/>
      <c r="E63" s="145"/>
      <c r="F63" s="144" t="s">
        <v>354</v>
      </c>
      <c r="G63" s="145"/>
      <c r="H63" s="144" t="s">
        <v>355</v>
      </c>
      <c r="I63" s="145"/>
      <c r="J63" s="171" t="s">
        <v>356</v>
      </c>
      <c r="K63" s="172"/>
    </row>
    <row r="64" spans="1:11" x14ac:dyDescent="0.35">
      <c r="A64" s="16" t="s">
        <v>15</v>
      </c>
      <c r="B64" s="16" t="s">
        <v>357</v>
      </c>
      <c r="C64" s="16" t="s">
        <v>17</v>
      </c>
      <c r="D64" s="16" t="s">
        <v>18</v>
      </c>
      <c r="E64" s="16" t="s">
        <v>19</v>
      </c>
      <c r="F64" s="16" t="s">
        <v>20</v>
      </c>
      <c r="G64" s="16" t="s">
        <v>21</v>
      </c>
      <c r="H64" s="16" t="s">
        <v>22</v>
      </c>
      <c r="I64" s="16" t="s">
        <v>23</v>
      </c>
      <c r="J64" s="16" t="s">
        <v>24</v>
      </c>
      <c r="K64" s="16" t="s">
        <v>25</v>
      </c>
    </row>
    <row r="65" spans="1:11" x14ac:dyDescent="0.35">
      <c r="A65" s="25">
        <v>23</v>
      </c>
      <c r="B65" s="50" t="s">
        <v>407</v>
      </c>
      <c r="C65" s="51" t="s">
        <v>408</v>
      </c>
      <c r="D65" s="51" t="s">
        <v>409</v>
      </c>
      <c r="E65" s="25">
        <v>16000</v>
      </c>
      <c r="F65" s="27">
        <v>1.25</v>
      </c>
      <c r="G65" s="59">
        <v>20000</v>
      </c>
      <c r="H65" s="27">
        <v>0.77</v>
      </c>
      <c r="I65" s="60">
        <v>12320</v>
      </c>
      <c r="J65" s="29">
        <v>0.6</v>
      </c>
      <c r="K65" s="61">
        <v>9600</v>
      </c>
    </row>
    <row r="66" spans="1:11" x14ac:dyDescent="0.35">
      <c r="A66" s="51">
        <v>24</v>
      </c>
      <c r="B66" s="50" t="s">
        <v>410</v>
      </c>
      <c r="C66" s="51" t="s">
        <v>411</v>
      </c>
      <c r="D66" s="51" t="s">
        <v>409</v>
      </c>
      <c r="E66" s="25">
        <v>16000</v>
      </c>
      <c r="F66" s="29">
        <v>1.75</v>
      </c>
      <c r="G66" s="60">
        <v>28000</v>
      </c>
      <c r="H66" s="29">
        <v>0.77</v>
      </c>
      <c r="I66" s="60">
        <v>12320</v>
      </c>
      <c r="J66" s="29">
        <v>0.6</v>
      </c>
      <c r="K66" s="61">
        <v>9600</v>
      </c>
    </row>
    <row r="67" spans="1:11" x14ac:dyDescent="0.35">
      <c r="A67" s="51">
        <v>25</v>
      </c>
      <c r="B67" s="50" t="s">
        <v>412</v>
      </c>
      <c r="C67" s="51" t="s">
        <v>413</v>
      </c>
      <c r="D67" s="51" t="s">
        <v>409</v>
      </c>
      <c r="E67" s="25">
        <v>6500</v>
      </c>
      <c r="F67" s="29">
        <v>1.25</v>
      </c>
      <c r="G67" s="60">
        <v>8125</v>
      </c>
      <c r="H67" s="29">
        <v>0.77</v>
      </c>
      <c r="I67" s="60">
        <v>5005</v>
      </c>
      <c r="J67" s="29">
        <v>3</v>
      </c>
      <c r="K67" s="61">
        <v>19500</v>
      </c>
    </row>
    <row r="68" spans="1:11" ht="15" thickBot="1" x14ac:dyDescent="0.4">
      <c r="A68" s="51">
        <v>26</v>
      </c>
      <c r="B68" s="50" t="s">
        <v>414</v>
      </c>
      <c r="C68" s="51" t="s">
        <v>415</v>
      </c>
      <c r="D68" s="51" t="s">
        <v>409</v>
      </c>
      <c r="E68" s="25">
        <v>6500</v>
      </c>
      <c r="F68" s="29">
        <v>1.75</v>
      </c>
      <c r="G68" s="60">
        <v>11375</v>
      </c>
      <c r="H68" s="29">
        <v>0.77</v>
      </c>
      <c r="I68" s="60">
        <v>5005</v>
      </c>
      <c r="J68" s="29">
        <v>3</v>
      </c>
      <c r="K68" s="61">
        <v>19500</v>
      </c>
    </row>
    <row r="69" spans="1:11" ht="16.5" thickTop="1" thickBot="1" x14ac:dyDescent="0.4">
      <c r="A69" s="14"/>
      <c r="B69" s="14"/>
      <c r="C69" s="14"/>
      <c r="D69" s="169" t="s">
        <v>461</v>
      </c>
      <c r="E69" s="169"/>
      <c r="F69" s="170">
        <f>SUM(Table001__Page_2_3162221293[EXTENDED TOTAL])</f>
        <v>67500</v>
      </c>
      <c r="G69" s="170"/>
      <c r="H69" s="168">
        <f>SUM(Table001__Page_2_3162221293[EXTENDED TOTAL2])</f>
        <v>34650</v>
      </c>
      <c r="I69" s="168">
        <v>34650</v>
      </c>
      <c r="J69" s="165">
        <f>SUM(Table001__Page_2_3162221293[EXTENDED TOTAL3])</f>
        <v>58200</v>
      </c>
      <c r="K69" s="165">
        <v>58200</v>
      </c>
    </row>
    <row r="70" spans="1:11" ht="15.5" thickTop="1" thickBot="1" x14ac:dyDescent="0.4">
      <c r="D70" s="148"/>
      <c r="E70" s="148"/>
      <c r="F70" s="34"/>
      <c r="G70" s="62"/>
      <c r="H70" s="35"/>
      <c r="I70" s="63"/>
      <c r="K70" s="58"/>
    </row>
    <row r="71" spans="1:11" ht="16.5" thickTop="1" thickBot="1" x14ac:dyDescent="0.4">
      <c r="D71" s="148" t="s">
        <v>462</v>
      </c>
      <c r="E71" s="148"/>
      <c r="F71" s="165">
        <f>SUM(F61,F69)</f>
        <v>3914851.12</v>
      </c>
      <c r="G71" s="165">
        <v>3914851.12</v>
      </c>
      <c r="H71" s="164">
        <f>SUM(H61,H69)</f>
        <v>3960969.5</v>
      </c>
      <c r="I71" s="164">
        <v>3960969.5</v>
      </c>
      <c r="J71" s="165">
        <f>SUM(J61,J69)</f>
        <v>4252647.75</v>
      </c>
      <c r="K71" s="165">
        <v>4252647.75</v>
      </c>
    </row>
    <row r="72" spans="1:11" ht="15" thickTop="1" x14ac:dyDescent="0.35">
      <c r="D72" s="148"/>
      <c r="E72" s="148"/>
      <c r="F72" s="166" t="s">
        <v>463</v>
      </c>
      <c r="G72" s="167"/>
      <c r="H72" s="35"/>
      <c r="I72" s="63"/>
      <c r="J72" s="58"/>
    </row>
    <row r="73" spans="1:11" x14ac:dyDescent="0.35">
      <c r="D73" s="148"/>
      <c r="E73" s="148"/>
      <c r="F73" s="34"/>
      <c r="G73" s="33"/>
      <c r="H73" s="34"/>
      <c r="I73" s="63"/>
    </row>
    <row r="74" spans="1:11" x14ac:dyDescent="0.35">
      <c r="D74" s="148"/>
      <c r="E74" s="148"/>
      <c r="F74" s="34"/>
      <c r="G74" s="33"/>
      <c r="H74" s="34"/>
      <c r="I74" s="64"/>
    </row>
  </sheetData>
  <mergeCells count="25">
    <mergeCell ref="D72:E72"/>
    <mergeCell ref="D73:E73"/>
    <mergeCell ref="D74:E74"/>
    <mergeCell ref="A63:E63"/>
    <mergeCell ref="F63:G63"/>
    <mergeCell ref="D69:E69"/>
    <mergeCell ref="D70:E70"/>
    <mergeCell ref="D71:E71"/>
    <mergeCell ref="F71:G71"/>
    <mergeCell ref="H71:I71"/>
    <mergeCell ref="J71:K71"/>
    <mergeCell ref="F72:G72"/>
    <mergeCell ref="H69:I69"/>
    <mergeCell ref="A12:E12"/>
    <mergeCell ref="F12:G12"/>
    <mergeCell ref="D61:E61"/>
    <mergeCell ref="F69:G69"/>
    <mergeCell ref="J12:K12"/>
    <mergeCell ref="F61:G61"/>
    <mergeCell ref="H61:I61"/>
    <mergeCell ref="J61:K61"/>
    <mergeCell ref="J63:K63"/>
    <mergeCell ref="H63:I63"/>
    <mergeCell ref="H12:I12"/>
    <mergeCell ref="J69:K69"/>
  </mergeCells>
  <phoneticPr fontId="12" type="noConversion"/>
  <pageMargins left="0.7" right="0.7" top="0.75" bottom="0.75" header="0.3" footer="0.3"/>
  <pageSetup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42BFD-F688-47B4-8DDE-DCEE3FCD6137}">
  <dimension ref="A1:M48"/>
  <sheetViews>
    <sheetView zoomScale="90" zoomScaleNormal="90" workbookViewId="0">
      <selection activeCell="H14" sqref="H14:I17"/>
    </sheetView>
  </sheetViews>
  <sheetFormatPr defaultRowHeight="14.5" x14ac:dyDescent="0.35"/>
  <cols>
    <col min="1" max="1" width="20.7265625" bestFit="1" customWidth="1"/>
    <col min="2" max="2" width="26.54296875" style="21" bestFit="1" customWidth="1"/>
    <col min="3" max="3" width="127.453125" customWidth="1"/>
    <col min="4" max="4" width="10" bestFit="1" customWidth="1"/>
    <col min="5" max="5" width="25.54296875" style="6" bestFit="1" customWidth="1"/>
    <col min="6" max="6" width="15" bestFit="1" customWidth="1"/>
    <col min="7" max="7" width="20.7265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19"/>
      <c r="C1" s="14"/>
      <c r="D1" s="14"/>
      <c r="E1" s="16"/>
      <c r="F1" s="14"/>
      <c r="G1" s="14"/>
      <c r="H1" s="14"/>
      <c r="I1" s="14"/>
      <c r="J1" s="14"/>
      <c r="K1" s="14"/>
      <c r="L1" s="14"/>
      <c r="M1" s="14"/>
    </row>
    <row r="2" spans="1:13" x14ac:dyDescent="0.35">
      <c r="A2" s="14"/>
      <c r="B2" s="19"/>
      <c r="C2" s="14"/>
      <c r="D2" s="14"/>
      <c r="E2" s="16"/>
      <c r="F2" s="14"/>
      <c r="G2" s="14"/>
      <c r="H2" s="14"/>
      <c r="I2" s="14"/>
      <c r="J2" s="14"/>
      <c r="K2" s="14"/>
      <c r="L2" s="14"/>
      <c r="M2" s="14"/>
    </row>
    <row r="3" spans="1:13" ht="15.5" x14ac:dyDescent="0.35">
      <c r="A3" s="15" t="s">
        <v>0</v>
      </c>
      <c r="B3" s="19" t="s">
        <v>178</v>
      </c>
      <c r="C3" s="14"/>
      <c r="D3" s="15"/>
      <c r="E3" s="16"/>
      <c r="F3" s="14"/>
      <c r="G3" s="14"/>
      <c r="H3" s="14"/>
      <c r="I3" s="14"/>
      <c r="J3" s="14"/>
      <c r="K3" s="14"/>
      <c r="L3" s="14"/>
      <c r="M3" s="14"/>
    </row>
    <row r="4" spans="1:13" ht="15.5" x14ac:dyDescent="0.35">
      <c r="A4" s="15" t="s">
        <v>2</v>
      </c>
      <c r="B4" s="14" t="str">
        <f>VLOOKUP(B3,DATA!A2:E80,3)</f>
        <v>Pulaski</v>
      </c>
      <c r="C4" s="14"/>
      <c r="D4" s="15"/>
      <c r="E4" s="16"/>
      <c r="F4" s="14"/>
      <c r="G4" s="14"/>
      <c r="H4" s="14"/>
      <c r="I4" s="14"/>
      <c r="J4" s="14"/>
      <c r="K4" s="14"/>
      <c r="L4" s="14"/>
      <c r="M4" s="14"/>
    </row>
    <row r="5" spans="1:13" ht="15.5" x14ac:dyDescent="0.35">
      <c r="A5" s="15" t="s">
        <v>3</v>
      </c>
      <c r="B5" s="14" t="str">
        <f>VLOOKUP(B3,DATA!A2:E80,4)</f>
        <v>Abernathy Field</v>
      </c>
      <c r="C5" s="14"/>
      <c r="D5" s="15"/>
      <c r="E5" s="16"/>
      <c r="F5" s="14"/>
      <c r="G5" s="14"/>
      <c r="H5" s="14"/>
      <c r="I5" s="14"/>
      <c r="J5" s="14"/>
      <c r="K5" s="14"/>
      <c r="L5" s="14"/>
      <c r="M5" s="14"/>
    </row>
    <row r="6" spans="1:13" ht="15.5" x14ac:dyDescent="0.35">
      <c r="A6" s="15" t="s">
        <v>4</v>
      </c>
      <c r="B6" s="19" t="s">
        <v>347</v>
      </c>
      <c r="C6" s="14"/>
      <c r="D6" s="15"/>
      <c r="E6" s="16"/>
      <c r="F6" s="14"/>
      <c r="G6" s="14"/>
      <c r="H6" s="14"/>
      <c r="I6" s="14"/>
      <c r="J6" s="14"/>
      <c r="K6" s="14"/>
      <c r="L6" s="14"/>
      <c r="M6" s="14"/>
    </row>
    <row r="7" spans="1:13" ht="15.5" x14ac:dyDescent="0.35">
      <c r="A7" s="15" t="s">
        <v>6</v>
      </c>
      <c r="B7" t="s">
        <v>348</v>
      </c>
      <c r="C7" s="14"/>
      <c r="D7" s="15"/>
      <c r="E7" s="16"/>
      <c r="F7" s="14"/>
      <c r="G7" s="14"/>
      <c r="H7" s="14"/>
      <c r="I7" s="14"/>
      <c r="J7" s="14"/>
      <c r="K7" s="14"/>
      <c r="L7" s="14"/>
      <c r="M7" s="14"/>
    </row>
    <row r="8" spans="1:13" ht="15.5" x14ac:dyDescent="0.35">
      <c r="A8" s="15" t="s">
        <v>8</v>
      </c>
      <c r="B8" s="20">
        <v>45335</v>
      </c>
      <c r="C8" s="14"/>
      <c r="D8" s="15"/>
      <c r="E8" s="22"/>
      <c r="F8" s="14"/>
      <c r="G8" s="14"/>
      <c r="H8" s="14"/>
      <c r="I8" s="14"/>
      <c r="J8" s="14"/>
      <c r="K8" s="14"/>
      <c r="L8" s="14"/>
      <c r="M8" s="14"/>
    </row>
    <row r="9" spans="1:13" ht="15.5" x14ac:dyDescent="0.35">
      <c r="A9" s="15" t="s">
        <v>9</v>
      </c>
      <c r="B9" s="14" t="str">
        <f>VLOOKUP(B3,DATA!A2:E80,2)</f>
        <v>Giles</v>
      </c>
      <c r="C9" s="14"/>
      <c r="D9" s="15"/>
      <c r="E9" s="16"/>
      <c r="F9" s="14"/>
      <c r="G9" s="14"/>
      <c r="H9" s="14"/>
      <c r="I9" s="14"/>
      <c r="J9" s="14"/>
      <c r="K9" s="14"/>
      <c r="L9" s="14"/>
      <c r="M9" s="14"/>
    </row>
    <row r="10" spans="1:13" ht="15.5" x14ac:dyDescent="0.35">
      <c r="A10" s="15" t="s">
        <v>10</v>
      </c>
      <c r="B10" s="14" t="str">
        <f>VLOOKUP(B3,DATA!A2:E80,5)</f>
        <v>Middle</v>
      </c>
      <c r="C10" s="14"/>
      <c r="D10" s="15"/>
      <c r="E10" s="16"/>
      <c r="F10" s="14"/>
      <c r="G10" s="14"/>
      <c r="H10" s="14"/>
      <c r="I10" s="14"/>
    </row>
    <row r="11" spans="1:13" ht="16" thickBot="1" x14ac:dyDescent="0.4">
      <c r="A11" s="15"/>
      <c r="B11" s="19"/>
      <c r="C11" s="14"/>
      <c r="D11" s="15"/>
      <c r="E11" s="16"/>
      <c r="F11" s="14"/>
      <c r="G11" s="14"/>
      <c r="H11" s="14"/>
      <c r="I11" s="14"/>
    </row>
    <row r="12" spans="1:13" ht="16" thickBot="1" x14ac:dyDescent="0.4">
      <c r="A12" s="144" t="s">
        <v>353</v>
      </c>
      <c r="B12" s="146"/>
      <c r="C12" s="146"/>
      <c r="D12" s="146"/>
      <c r="E12" s="145"/>
      <c r="F12" s="162" t="s">
        <v>527</v>
      </c>
      <c r="G12" s="163"/>
      <c r="H12" s="144" t="s">
        <v>528</v>
      </c>
      <c r="I12" s="145"/>
    </row>
    <row r="13" spans="1:13" x14ac:dyDescent="0.35">
      <c r="A13" s="16" t="s">
        <v>15</v>
      </c>
      <c r="B13" s="18" t="s">
        <v>357</v>
      </c>
      <c r="C13" s="16" t="s">
        <v>17</v>
      </c>
      <c r="D13" s="16" t="s">
        <v>18</v>
      </c>
      <c r="E13" s="16" t="s">
        <v>19</v>
      </c>
      <c r="F13" s="16" t="s">
        <v>20</v>
      </c>
      <c r="G13" s="16" t="s">
        <v>21</v>
      </c>
      <c r="H13" s="16" t="s">
        <v>22</v>
      </c>
      <c r="I13" s="16" t="s">
        <v>23</v>
      </c>
    </row>
    <row r="14" spans="1:13" x14ac:dyDescent="0.35">
      <c r="A14" s="87">
        <v>1</v>
      </c>
      <c r="B14" s="88" t="s">
        <v>358</v>
      </c>
      <c r="C14" s="89" t="s">
        <v>359</v>
      </c>
      <c r="D14" s="88" t="s">
        <v>28</v>
      </c>
      <c r="E14" s="87">
        <v>1</v>
      </c>
      <c r="F14" s="90">
        <v>15000</v>
      </c>
      <c r="G14" s="90">
        <v>15000</v>
      </c>
      <c r="H14" s="90">
        <v>5800</v>
      </c>
      <c r="I14" s="90">
        <v>5800</v>
      </c>
    </row>
    <row r="15" spans="1:13" x14ac:dyDescent="0.35">
      <c r="A15" s="87">
        <v>2</v>
      </c>
      <c r="B15" s="88" t="s">
        <v>564</v>
      </c>
      <c r="C15" s="89" t="s">
        <v>565</v>
      </c>
      <c r="D15" s="88" t="s">
        <v>374</v>
      </c>
      <c r="E15" s="91">
        <v>12815</v>
      </c>
      <c r="F15" s="92">
        <v>12.33</v>
      </c>
      <c r="G15" s="90">
        <v>158008.95000000001</v>
      </c>
      <c r="H15" s="92">
        <v>21</v>
      </c>
      <c r="I15" s="90">
        <v>269115</v>
      </c>
    </row>
    <row r="16" spans="1:13" ht="15" customHeight="1" x14ac:dyDescent="0.35">
      <c r="A16" s="87">
        <v>3</v>
      </c>
      <c r="B16" s="88" t="s">
        <v>566</v>
      </c>
      <c r="C16" s="89" t="s">
        <v>567</v>
      </c>
      <c r="D16" s="88" t="s">
        <v>426</v>
      </c>
      <c r="E16" s="87">
        <v>1</v>
      </c>
      <c r="F16" s="90">
        <v>19899.330000000002</v>
      </c>
      <c r="G16" s="90">
        <v>19899.330000000002</v>
      </c>
      <c r="H16" s="90">
        <v>1250</v>
      </c>
      <c r="I16" s="90">
        <v>1250</v>
      </c>
    </row>
    <row r="17" spans="1:9" ht="15" customHeight="1" thickBot="1" x14ac:dyDescent="0.4">
      <c r="A17" s="87">
        <v>4</v>
      </c>
      <c r="B17" s="88" t="s">
        <v>568</v>
      </c>
      <c r="C17" s="89" t="s">
        <v>569</v>
      </c>
      <c r="D17" s="88" t="s">
        <v>429</v>
      </c>
      <c r="E17" s="87">
        <v>3</v>
      </c>
      <c r="F17" s="90">
        <v>4698.45</v>
      </c>
      <c r="G17" s="90">
        <v>14095.35</v>
      </c>
      <c r="H17" s="90">
        <v>1800</v>
      </c>
      <c r="I17" s="90">
        <v>5400</v>
      </c>
    </row>
    <row r="18" spans="1:9" ht="16" thickBot="1" x14ac:dyDescent="0.4">
      <c r="A18" s="17"/>
      <c r="B18" s="19"/>
      <c r="C18" s="17"/>
      <c r="D18" s="173" t="s">
        <v>570</v>
      </c>
      <c r="E18" s="174"/>
      <c r="F18" s="175">
        <f>SUM(Table001__Page_2_31613276[EXTENDED TOTAL])</f>
        <v>207003.63000000003</v>
      </c>
      <c r="G18" s="175"/>
      <c r="H18" s="175">
        <f>SUM(Table001__Page_2_31613276[EXTENDED TOTAL2])</f>
        <v>281565</v>
      </c>
      <c r="I18" s="176"/>
    </row>
    <row r="19" spans="1:9" ht="15" customHeight="1" x14ac:dyDescent="0.35">
      <c r="A19" s="17"/>
      <c r="B19" s="19"/>
      <c r="C19" s="17"/>
      <c r="D19" s="154"/>
      <c r="E19" s="154"/>
      <c r="F19" s="39"/>
      <c r="G19" s="39"/>
      <c r="H19" s="39"/>
      <c r="I19" s="39"/>
    </row>
    <row r="20" spans="1:9" ht="15.5" x14ac:dyDescent="0.35">
      <c r="A20" s="17"/>
      <c r="B20" s="19"/>
      <c r="C20" s="17"/>
      <c r="D20" s="154"/>
      <c r="E20" s="154"/>
      <c r="F20" s="39"/>
      <c r="G20" s="39"/>
      <c r="H20" s="39"/>
      <c r="I20" s="39"/>
    </row>
    <row r="21" spans="1:9" x14ac:dyDescent="0.35">
      <c r="A21" s="14"/>
      <c r="B21" s="19"/>
      <c r="C21" s="14"/>
      <c r="D21" s="14"/>
      <c r="E21" s="16"/>
      <c r="F21" s="14"/>
      <c r="G21" s="14"/>
      <c r="H21" s="14"/>
      <c r="I21" s="14"/>
    </row>
    <row r="22" spans="1:9" x14ac:dyDescent="0.35">
      <c r="B22"/>
      <c r="E22"/>
    </row>
    <row r="23" spans="1:9" x14ac:dyDescent="0.35">
      <c r="B23"/>
      <c r="E23"/>
    </row>
    <row r="24" spans="1:9" x14ac:dyDescent="0.35">
      <c r="B24"/>
      <c r="E24"/>
      <c r="H24" s="83"/>
    </row>
    <row r="25" spans="1:9" x14ac:dyDescent="0.35">
      <c r="B25"/>
      <c r="E25"/>
    </row>
    <row r="26" spans="1:9" x14ac:dyDescent="0.35">
      <c r="B26"/>
      <c r="E26"/>
    </row>
    <row r="27" spans="1:9" x14ac:dyDescent="0.35">
      <c r="B27"/>
      <c r="E27"/>
    </row>
    <row r="28" spans="1:9" x14ac:dyDescent="0.35">
      <c r="B28"/>
      <c r="E28"/>
    </row>
    <row r="29" spans="1:9" x14ac:dyDescent="0.35">
      <c r="B29"/>
      <c r="E29"/>
    </row>
    <row r="30" spans="1:9" x14ac:dyDescent="0.35">
      <c r="B30"/>
      <c r="E30"/>
    </row>
    <row r="47" ht="14.65" customHeight="1" x14ac:dyDescent="0.35"/>
    <row r="48" ht="14.65" customHeight="1" x14ac:dyDescent="0.35"/>
  </sheetData>
  <mergeCells count="8">
    <mergeCell ref="D20:E20"/>
    <mergeCell ref="A12:E12"/>
    <mergeCell ref="F12:G12"/>
    <mergeCell ref="H12:I12"/>
    <mergeCell ref="D18:E18"/>
    <mergeCell ref="D19:E19"/>
    <mergeCell ref="F18:G18"/>
    <mergeCell ref="H18:I18"/>
  </mergeCell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E805-924A-4C38-9156-7835144D6F98}">
  <dimension ref="A1:I48"/>
  <sheetViews>
    <sheetView zoomScale="80" zoomScaleNormal="80" workbookViewId="0">
      <selection activeCell="H14" sqref="H14:I33"/>
    </sheetView>
  </sheetViews>
  <sheetFormatPr defaultRowHeight="14.5" x14ac:dyDescent="0.35"/>
  <cols>
    <col min="1" max="1" width="20.7265625" bestFit="1" customWidth="1"/>
    <col min="2" max="2" width="26.54296875" style="21" bestFit="1" customWidth="1"/>
    <col min="3" max="3" width="127.453125" customWidth="1"/>
    <col min="4" max="4" width="10" bestFit="1" customWidth="1"/>
    <col min="5" max="5" width="25.54296875" style="6" bestFit="1" customWidth="1"/>
    <col min="6" max="6" width="15" bestFit="1" customWidth="1"/>
    <col min="7" max="7" width="20.7265625" bestFit="1" customWidth="1"/>
    <col min="8" max="8" width="16" bestFit="1" customWidth="1"/>
    <col min="9" max="9" width="22" bestFit="1" customWidth="1"/>
    <col min="10" max="11" width="20.54296875" bestFit="1" customWidth="1"/>
  </cols>
  <sheetData>
    <row r="1" spans="1:9" x14ac:dyDescent="0.35">
      <c r="A1" s="14"/>
      <c r="B1" s="19"/>
      <c r="C1" s="14"/>
      <c r="D1" s="14"/>
      <c r="E1" s="16"/>
      <c r="F1" s="14"/>
      <c r="G1" s="14"/>
      <c r="H1" s="14"/>
      <c r="I1" s="14"/>
    </row>
    <row r="2" spans="1:9" x14ac:dyDescent="0.35">
      <c r="A2" s="14"/>
      <c r="B2" s="19"/>
      <c r="C2" s="14"/>
      <c r="D2" s="14"/>
      <c r="E2" s="16"/>
      <c r="F2" s="14"/>
      <c r="G2" s="14"/>
      <c r="H2" s="14"/>
      <c r="I2" s="14"/>
    </row>
    <row r="3" spans="1:9" ht="15.5" x14ac:dyDescent="0.35">
      <c r="A3" s="15" t="s">
        <v>0</v>
      </c>
      <c r="B3" s="19" t="s">
        <v>251</v>
      </c>
      <c r="C3" s="14"/>
      <c r="D3" s="15"/>
      <c r="E3" s="16"/>
      <c r="F3" s="14"/>
      <c r="G3" s="14"/>
      <c r="H3" s="14"/>
      <c r="I3" s="14"/>
    </row>
    <row r="4" spans="1:9" ht="15.5" x14ac:dyDescent="0.35">
      <c r="A4" s="15" t="s">
        <v>2</v>
      </c>
      <c r="B4" s="14" t="str">
        <f>VLOOKUP(B3,DATA!A2:E80,3)</f>
        <v>Madisonville</v>
      </c>
      <c r="C4" s="14"/>
      <c r="D4" s="15"/>
      <c r="E4" s="16"/>
      <c r="F4" s="14"/>
      <c r="G4" s="14"/>
      <c r="H4" s="14"/>
      <c r="I4" s="14"/>
    </row>
    <row r="5" spans="1:9" ht="15.5" x14ac:dyDescent="0.35">
      <c r="A5" s="15" t="s">
        <v>3</v>
      </c>
      <c r="B5" s="14" t="str">
        <f>VLOOKUP(B3,DATA!A2:E80,4)</f>
        <v>Monroe County</v>
      </c>
      <c r="C5" s="14"/>
      <c r="D5" s="15"/>
      <c r="E5" s="16"/>
      <c r="F5" s="14"/>
      <c r="G5" s="14"/>
      <c r="H5" s="14"/>
      <c r="I5" s="14"/>
    </row>
    <row r="6" spans="1:9" ht="15.5" x14ac:dyDescent="0.35">
      <c r="A6" s="15" t="s">
        <v>4</v>
      </c>
      <c r="B6" s="19" t="s">
        <v>573</v>
      </c>
      <c r="C6" s="14"/>
      <c r="D6" s="15"/>
      <c r="E6" s="16"/>
      <c r="F6" s="14"/>
      <c r="G6" s="14"/>
      <c r="H6" s="14"/>
      <c r="I6" s="14"/>
    </row>
    <row r="7" spans="1:9" ht="15.5" x14ac:dyDescent="0.35">
      <c r="A7" s="15" t="s">
        <v>6</v>
      </c>
      <c r="B7" s="118"/>
      <c r="C7" s="14"/>
      <c r="D7" s="15"/>
      <c r="E7" s="16"/>
      <c r="F7" s="14"/>
      <c r="G7" s="14"/>
      <c r="H7" s="14"/>
      <c r="I7" s="14"/>
    </row>
    <row r="8" spans="1:9" ht="15.5" x14ac:dyDescent="0.35">
      <c r="A8" s="15" t="s">
        <v>8</v>
      </c>
      <c r="B8" s="20">
        <v>45427</v>
      </c>
      <c r="C8" s="14"/>
      <c r="D8" s="15"/>
      <c r="E8" s="22"/>
      <c r="F8" s="14"/>
      <c r="G8" s="14"/>
      <c r="H8" s="14"/>
      <c r="I8" s="14"/>
    </row>
    <row r="9" spans="1:9" ht="15.5" x14ac:dyDescent="0.35">
      <c r="A9" s="15" t="s">
        <v>9</v>
      </c>
      <c r="B9" s="14" t="str">
        <f>VLOOKUP(B3,DATA!A2:E80,2)</f>
        <v>Monroe</v>
      </c>
      <c r="C9" s="14"/>
      <c r="D9" s="15"/>
      <c r="E9" s="16"/>
      <c r="F9" s="14"/>
      <c r="G9" s="14"/>
      <c r="H9" s="14"/>
      <c r="I9" s="14"/>
    </row>
    <row r="10" spans="1:9" ht="15.5" x14ac:dyDescent="0.35">
      <c r="A10" s="15" t="s">
        <v>10</v>
      </c>
      <c r="B10" s="14" t="str">
        <f>VLOOKUP(B3,DATA!A2:E80,5)</f>
        <v>East</v>
      </c>
      <c r="C10" s="14"/>
      <c r="D10" s="15"/>
      <c r="E10" s="16"/>
      <c r="F10" s="14"/>
      <c r="G10" s="14"/>
      <c r="H10" s="14"/>
      <c r="I10" s="14"/>
    </row>
    <row r="11" spans="1:9" ht="16" thickBot="1" x14ac:dyDescent="0.4">
      <c r="A11" s="15"/>
      <c r="B11" s="19"/>
      <c r="C11" s="14"/>
      <c r="D11" s="15"/>
      <c r="E11" s="16"/>
      <c r="F11" s="14"/>
      <c r="G11" s="14"/>
      <c r="H11" s="14"/>
      <c r="I11" s="14"/>
    </row>
    <row r="12" spans="1:9" ht="16.149999999999999" customHeight="1" thickBot="1" x14ac:dyDescent="0.4">
      <c r="A12" s="144" t="s">
        <v>353</v>
      </c>
      <c r="B12" s="146"/>
      <c r="C12" s="146"/>
      <c r="D12" s="146"/>
      <c r="E12" s="145"/>
      <c r="F12" s="162" t="s">
        <v>12</v>
      </c>
      <c r="G12" s="163"/>
      <c r="H12" s="144" t="s">
        <v>574</v>
      </c>
      <c r="I12" s="145"/>
    </row>
    <row r="13" spans="1:9" ht="15" customHeight="1" x14ac:dyDescent="0.35">
      <c r="A13" s="16" t="s">
        <v>15</v>
      </c>
      <c r="B13" s="18" t="s">
        <v>357</v>
      </c>
      <c r="C13" s="16" t="s">
        <v>17</v>
      </c>
      <c r="D13" s="16" t="s">
        <v>18</v>
      </c>
      <c r="E13" s="16" t="s">
        <v>19</v>
      </c>
      <c r="F13" s="16" t="s">
        <v>20</v>
      </c>
      <c r="G13" s="16" t="s">
        <v>21</v>
      </c>
      <c r="H13" s="16" t="s">
        <v>22</v>
      </c>
      <c r="I13" s="16" t="s">
        <v>23</v>
      </c>
    </row>
    <row r="14" spans="1:9" ht="15" customHeight="1" x14ac:dyDescent="0.35">
      <c r="A14" s="108"/>
      <c r="B14" s="108" t="s">
        <v>575</v>
      </c>
      <c r="C14" s="110" t="s">
        <v>594</v>
      </c>
      <c r="D14" s="109" t="s">
        <v>18</v>
      </c>
      <c r="E14" s="108">
        <v>4</v>
      </c>
      <c r="F14" s="111">
        <v>100</v>
      </c>
      <c r="G14" s="111">
        <v>400</v>
      </c>
      <c r="H14" s="111">
        <v>1140</v>
      </c>
      <c r="I14" s="111">
        <v>4560</v>
      </c>
    </row>
    <row r="15" spans="1:9" x14ac:dyDescent="0.35">
      <c r="A15" s="112"/>
      <c r="B15" s="112" t="s">
        <v>576</v>
      </c>
      <c r="C15" s="114" t="s">
        <v>595</v>
      </c>
      <c r="D15" s="113" t="s">
        <v>613</v>
      </c>
      <c r="E15" s="112">
        <v>300</v>
      </c>
      <c r="F15" s="115">
        <v>1.65</v>
      </c>
      <c r="G15" s="115">
        <v>495</v>
      </c>
      <c r="H15" s="115">
        <v>6.6</v>
      </c>
      <c r="I15" s="115">
        <v>1980</v>
      </c>
    </row>
    <row r="16" spans="1:9" ht="15" customHeight="1" x14ac:dyDescent="0.35">
      <c r="A16" s="112"/>
      <c r="B16" s="116" t="s">
        <v>577</v>
      </c>
      <c r="C16" s="114" t="s">
        <v>472</v>
      </c>
      <c r="D16" s="113" t="s">
        <v>497</v>
      </c>
      <c r="E16" s="112">
        <v>1</v>
      </c>
      <c r="F16" s="115">
        <v>20000</v>
      </c>
      <c r="G16" s="115">
        <v>20000</v>
      </c>
      <c r="H16" s="115">
        <v>34400</v>
      </c>
      <c r="I16" s="115">
        <v>34400</v>
      </c>
    </row>
    <row r="17" spans="1:9" ht="15" customHeight="1" x14ac:dyDescent="0.35">
      <c r="A17" s="112"/>
      <c r="B17" s="116" t="s">
        <v>578</v>
      </c>
      <c r="C17" s="114" t="s">
        <v>596</v>
      </c>
      <c r="D17" s="113" t="s">
        <v>614</v>
      </c>
      <c r="E17" s="112">
        <v>1850</v>
      </c>
      <c r="F17" s="115">
        <v>5.85</v>
      </c>
      <c r="G17" s="115">
        <v>10822.5</v>
      </c>
      <c r="H17" s="115">
        <v>53</v>
      </c>
      <c r="I17" s="115">
        <v>98050</v>
      </c>
    </row>
    <row r="18" spans="1:9" x14ac:dyDescent="0.35">
      <c r="A18" s="112"/>
      <c r="B18" s="116" t="s">
        <v>579</v>
      </c>
      <c r="C18" s="114" t="s">
        <v>597</v>
      </c>
      <c r="D18" s="113" t="s">
        <v>615</v>
      </c>
      <c r="E18" s="112">
        <v>3</v>
      </c>
      <c r="F18" s="115">
        <v>500</v>
      </c>
      <c r="G18" s="115">
        <v>1500</v>
      </c>
      <c r="H18" s="115">
        <v>1700</v>
      </c>
      <c r="I18" s="115">
        <v>5100</v>
      </c>
    </row>
    <row r="19" spans="1:9" ht="15" customHeight="1" x14ac:dyDescent="0.35">
      <c r="A19" s="112"/>
      <c r="B19" s="116" t="s">
        <v>580</v>
      </c>
      <c r="C19" s="114" t="s">
        <v>598</v>
      </c>
      <c r="D19" s="113" t="s">
        <v>387</v>
      </c>
      <c r="E19" s="112">
        <v>600</v>
      </c>
      <c r="F19" s="115">
        <v>52</v>
      </c>
      <c r="G19" s="115">
        <v>31200</v>
      </c>
      <c r="H19" s="115">
        <v>90</v>
      </c>
      <c r="I19" s="115">
        <v>54000</v>
      </c>
    </row>
    <row r="20" spans="1:9" x14ac:dyDescent="0.35">
      <c r="A20" s="112"/>
      <c r="B20" s="116" t="s">
        <v>580</v>
      </c>
      <c r="C20" s="114" t="s">
        <v>599</v>
      </c>
      <c r="D20" s="113" t="s">
        <v>387</v>
      </c>
      <c r="E20" s="112">
        <v>200</v>
      </c>
      <c r="F20" s="115">
        <v>38</v>
      </c>
      <c r="G20" s="115">
        <v>7600</v>
      </c>
      <c r="H20" s="115">
        <v>55</v>
      </c>
      <c r="I20" s="115">
        <v>11000</v>
      </c>
    </row>
    <row r="21" spans="1:9" x14ac:dyDescent="0.35">
      <c r="A21" s="112"/>
      <c r="B21" s="116" t="s">
        <v>581</v>
      </c>
      <c r="C21" s="114" t="s">
        <v>600</v>
      </c>
      <c r="D21" s="113" t="s">
        <v>387</v>
      </c>
      <c r="E21" s="112">
        <v>431</v>
      </c>
      <c r="F21" s="115">
        <v>175</v>
      </c>
      <c r="G21" s="115">
        <v>75425</v>
      </c>
      <c r="H21" s="115">
        <v>330</v>
      </c>
      <c r="I21" s="115">
        <v>142230</v>
      </c>
    </row>
    <row r="22" spans="1:9" x14ac:dyDescent="0.35">
      <c r="A22" s="112"/>
      <c r="B22" s="116" t="s">
        <v>582</v>
      </c>
      <c r="C22" s="114" t="s">
        <v>601</v>
      </c>
      <c r="D22" s="113" t="s">
        <v>387</v>
      </c>
      <c r="E22" s="112">
        <v>2</v>
      </c>
      <c r="F22" s="115">
        <v>950</v>
      </c>
      <c r="G22" s="115">
        <v>1900</v>
      </c>
      <c r="H22" s="115">
        <v>2160</v>
      </c>
      <c r="I22" s="115">
        <v>4320</v>
      </c>
    </row>
    <row r="23" spans="1:9" x14ac:dyDescent="0.35">
      <c r="A23" s="112"/>
      <c r="B23" s="116" t="s">
        <v>583</v>
      </c>
      <c r="C23" s="114" t="s">
        <v>602</v>
      </c>
      <c r="D23" s="113" t="s">
        <v>616</v>
      </c>
      <c r="E23" s="117">
        <v>0.4</v>
      </c>
      <c r="F23" s="115">
        <v>1500</v>
      </c>
      <c r="G23" s="115">
        <v>600</v>
      </c>
      <c r="H23" s="115">
        <v>23000</v>
      </c>
      <c r="I23" s="115">
        <v>9200</v>
      </c>
    </row>
    <row r="24" spans="1:9" x14ac:dyDescent="0.35">
      <c r="A24" s="112"/>
      <c r="B24" s="116" t="s">
        <v>584</v>
      </c>
      <c r="C24" s="114" t="s">
        <v>603</v>
      </c>
      <c r="D24" s="113" t="s">
        <v>614</v>
      </c>
      <c r="E24" s="117">
        <v>50</v>
      </c>
      <c r="F24" s="115">
        <v>30</v>
      </c>
      <c r="G24" s="115">
        <v>1500</v>
      </c>
      <c r="H24" s="115">
        <v>125</v>
      </c>
      <c r="I24" s="115">
        <v>6250</v>
      </c>
    </row>
    <row r="25" spans="1:9" x14ac:dyDescent="0.35">
      <c r="A25" s="112"/>
      <c r="B25" s="116" t="s">
        <v>585</v>
      </c>
      <c r="C25" s="114" t="s">
        <v>604</v>
      </c>
      <c r="D25" s="113" t="s">
        <v>497</v>
      </c>
      <c r="E25" s="112">
        <v>1</v>
      </c>
      <c r="F25" s="115">
        <v>15000</v>
      </c>
      <c r="G25" s="115">
        <v>15000</v>
      </c>
      <c r="H25" s="115">
        <v>112000</v>
      </c>
      <c r="I25" s="115">
        <v>112000</v>
      </c>
    </row>
    <row r="26" spans="1:9" x14ac:dyDescent="0.35">
      <c r="A26" s="112"/>
      <c r="B26" s="116" t="s">
        <v>586</v>
      </c>
      <c r="C26" s="114" t="s">
        <v>605</v>
      </c>
      <c r="D26" s="113" t="s">
        <v>613</v>
      </c>
      <c r="E26" s="112">
        <v>235</v>
      </c>
      <c r="F26" s="115">
        <v>50</v>
      </c>
      <c r="G26" s="115">
        <v>11750</v>
      </c>
      <c r="H26" s="115">
        <v>75</v>
      </c>
      <c r="I26" s="115">
        <v>17625</v>
      </c>
    </row>
    <row r="27" spans="1:9" x14ac:dyDescent="0.35">
      <c r="A27" s="112"/>
      <c r="B27" s="116" t="s">
        <v>587</v>
      </c>
      <c r="C27" s="114" t="s">
        <v>606</v>
      </c>
      <c r="D27" s="113" t="s">
        <v>617</v>
      </c>
      <c r="E27" s="112">
        <v>1</v>
      </c>
      <c r="F27" s="115">
        <v>2000</v>
      </c>
      <c r="G27" s="115">
        <v>2000</v>
      </c>
      <c r="H27" s="115">
        <v>12000</v>
      </c>
      <c r="I27" s="115">
        <v>12000</v>
      </c>
    </row>
    <row r="28" spans="1:9" x14ac:dyDescent="0.35">
      <c r="A28" s="112"/>
      <c r="B28" s="116" t="s">
        <v>588</v>
      </c>
      <c r="C28" s="114" t="s">
        <v>607</v>
      </c>
      <c r="D28" s="113" t="s">
        <v>613</v>
      </c>
      <c r="E28" s="112">
        <v>285</v>
      </c>
      <c r="F28" s="115">
        <v>40</v>
      </c>
      <c r="G28" s="115">
        <v>11400</v>
      </c>
      <c r="H28" s="115">
        <v>156</v>
      </c>
      <c r="I28" s="115">
        <v>44460</v>
      </c>
    </row>
    <row r="29" spans="1:9" x14ac:dyDescent="0.35">
      <c r="A29" s="112"/>
      <c r="B29" s="116" t="s">
        <v>589</v>
      </c>
      <c r="C29" s="114" t="s">
        <v>608</v>
      </c>
      <c r="D29" s="113" t="s">
        <v>613</v>
      </c>
      <c r="E29" s="112">
        <v>705</v>
      </c>
      <c r="F29" s="115">
        <v>40</v>
      </c>
      <c r="G29" s="115">
        <v>28200</v>
      </c>
      <c r="H29" s="115">
        <v>95</v>
      </c>
      <c r="I29" s="115">
        <v>66975</v>
      </c>
    </row>
    <row r="30" spans="1:9" x14ac:dyDescent="0.35">
      <c r="A30" s="112"/>
      <c r="B30" s="116" t="s">
        <v>590</v>
      </c>
      <c r="C30" s="114" t="s">
        <v>609</v>
      </c>
      <c r="D30" s="113" t="s">
        <v>617</v>
      </c>
      <c r="E30" s="112">
        <v>1</v>
      </c>
      <c r="F30" s="115">
        <v>2000</v>
      </c>
      <c r="G30" s="115">
        <v>2000</v>
      </c>
      <c r="H30" s="115">
        <v>8000</v>
      </c>
      <c r="I30" s="115">
        <v>8000</v>
      </c>
    </row>
    <row r="31" spans="1:9" x14ac:dyDescent="0.35">
      <c r="A31" s="112"/>
      <c r="B31" s="116" t="s">
        <v>591</v>
      </c>
      <c r="C31" s="114" t="s">
        <v>610</v>
      </c>
      <c r="D31" s="113" t="s">
        <v>617</v>
      </c>
      <c r="E31" s="112">
        <v>1</v>
      </c>
      <c r="F31" s="115">
        <v>6500</v>
      </c>
      <c r="G31" s="115">
        <v>6500</v>
      </c>
      <c r="H31" s="115">
        <v>41500</v>
      </c>
      <c r="I31" s="115">
        <v>41500</v>
      </c>
    </row>
    <row r="32" spans="1:9" x14ac:dyDescent="0.35">
      <c r="A32" s="112"/>
      <c r="B32" s="116" t="s">
        <v>592</v>
      </c>
      <c r="C32" s="114" t="s">
        <v>611</v>
      </c>
      <c r="D32" s="113" t="s">
        <v>617</v>
      </c>
      <c r="E32" s="112">
        <v>1</v>
      </c>
      <c r="F32" s="115">
        <v>6000</v>
      </c>
      <c r="G32" s="115">
        <v>6000</v>
      </c>
      <c r="H32" s="115">
        <v>10000</v>
      </c>
      <c r="I32" s="115">
        <v>10000</v>
      </c>
    </row>
    <row r="33" spans="1:9" ht="15" thickBot="1" x14ac:dyDescent="0.4">
      <c r="A33" s="112"/>
      <c r="B33" s="116" t="s">
        <v>593</v>
      </c>
      <c r="C33" s="114" t="s">
        <v>612</v>
      </c>
      <c r="D33" s="113" t="s">
        <v>617</v>
      </c>
      <c r="E33" s="112">
        <v>3</v>
      </c>
      <c r="F33" s="115">
        <v>750</v>
      </c>
      <c r="G33" s="115">
        <v>2250</v>
      </c>
      <c r="H33" s="115">
        <v>1500</v>
      </c>
      <c r="I33" s="115">
        <v>4500</v>
      </c>
    </row>
    <row r="34" spans="1:9" ht="16" thickBot="1" x14ac:dyDescent="0.4">
      <c r="A34" s="17"/>
      <c r="B34" s="19"/>
      <c r="C34" s="17"/>
      <c r="D34" s="177" t="s">
        <v>571</v>
      </c>
      <c r="E34" s="178"/>
      <c r="F34" s="107"/>
      <c r="G34" s="79">
        <f>SUM(Table001__Page_2_31613276107[EXTENDED TOTAL])</f>
        <v>236542.5</v>
      </c>
      <c r="H34" s="107"/>
      <c r="I34" s="80">
        <f>SUM(Table001__Page_2_31613276107[EXTENDED TOTAL2])</f>
        <v>688150</v>
      </c>
    </row>
    <row r="35" spans="1:9" x14ac:dyDescent="0.35">
      <c r="A35" s="17"/>
      <c r="B35" s="19"/>
      <c r="E35"/>
    </row>
    <row r="36" spans="1:9" x14ac:dyDescent="0.35">
      <c r="A36" s="17"/>
      <c r="B36" s="19"/>
      <c r="E36"/>
    </row>
    <row r="37" spans="1:9" x14ac:dyDescent="0.35">
      <c r="A37" s="14"/>
      <c r="B37" s="19"/>
      <c r="E37"/>
    </row>
    <row r="38" spans="1:9" x14ac:dyDescent="0.35">
      <c r="B38"/>
      <c r="E38"/>
    </row>
    <row r="39" spans="1:9" x14ac:dyDescent="0.35">
      <c r="B39"/>
      <c r="E39"/>
    </row>
    <row r="40" spans="1:9" x14ac:dyDescent="0.35">
      <c r="B40"/>
      <c r="E40"/>
    </row>
    <row r="41" spans="1:9" x14ac:dyDescent="0.35">
      <c r="B41"/>
      <c r="E41"/>
    </row>
    <row r="42" spans="1:9" x14ac:dyDescent="0.35">
      <c r="B42"/>
      <c r="E42"/>
    </row>
    <row r="43" spans="1:9" x14ac:dyDescent="0.35">
      <c r="B43"/>
      <c r="E43"/>
    </row>
    <row r="44" spans="1:9" x14ac:dyDescent="0.35">
      <c r="B44"/>
      <c r="E44"/>
    </row>
    <row r="45" spans="1:9" x14ac:dyDescent="0.35">
      <c r="B45"/>
      <c r="E45"/>
    </row>
    <row r="46" spans="1:9" x14ac:dyDescent="0.35">
      <c r="B46"/>
      <c r="E46"/>
    </row>
    <row r="47" spans="1:9" ht="14.65" customHeight="1" x14ac:dyDescent="0.35"/>
    <row r="48" spans="1:9" ht="14.65" customHeight="1" x14ac:dyDescent="0.35"/>
  </sheetData>
  <mergeCells count="4">
    <mergeCell ref="A12:E12"/>
    <mergeCell ref="F12:G12"/>
    <mergeCell ref="H12:I12"/>
    <mergeCell ref="D34:E34"/>
  </mergeCells>
  <phoneticPr fontId="12" type="noConversion"/>
  <pageMargins left="0.7" right="0.7" top="0.75" bottom="0.75" header="0.3" footer="0.3"/>
  <pageSetup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E3D90-9DE1-4BA9-925D-193AC27EDA01}">
  <dimension ref="A1:M49"/>
  <sheetViews>
    <sheetView zoomScale="70" zoomScaleNormal="70" workbookViewId="0">
      <selection activeCell="L14" sqref="L14:M35"/>
    </sheetView>
  </sheetViews>
  <sheetFormatPr defaultRowHeight="14.5" x14ac:dyDescent="0.35"/>
  <cols>
    <col min="1" max="1" width="20.81640625" bestFit="1" customWidth="1"/>
    <col min="2" max="2" width="30.26953125" bestFit="1" customWidth="1"/>
    <col min="3" max="3" width="134" bestFit="1" customWidth="1"/>
    <col min="4" max="4" width="10" bestFit="1" customWidth="1"/>
    <col min="5" max="5" width="25.54296875" style="6" bestFit="1" customWidth="1"/>
    <col min="6" max="6" width="20.1796875" bestFit="1" customWidth="1"/>
    <col min="7" max="7" width="28.453125" bestFit="1" customWidth="1"/>
    <col min="8" max="8" width="21.54296875" bestFit="1" customWidth="1"/>
    <col min="9" max="9" width="29.81640625" bestFit="1" customWidth="1"/>
    <col min="10" max="10" width="21.54296875" bestFit="1" customWidth="1"/>
    <col min="11" max="11" width="35.26953125" bestFit="1" customWidth="1"/>
    <col min="12" max="12" width="22.26953125" bestFit="1" customWidth="1"/>
    <col min="13" max="13" width="29.81640625" bestFit="1" customWidth="1"/>
    <col min="14" max="15" width="20.54296875" bestFit="1" customWidth="1"/>
  </cols>
  <sheetData>
    <row r="1" spans="1:13" x14ac:dyDescent="0.35">
      <c r="A1" s="14"/>
      <c r="B1" s="14"/>
      <c r="C1" s="14"/>
      <c r="D1" s="14"/>
      <c r="E1" s="16"/>
      <c r="F1" s="14"/>
      <c r="G1" s="14"/>
      <c r="H1" s="14"/>
      <c r="I1" s="14"/>
      <c r="J1" s="14"/>
      <c r="K1" s="14"/>
      <c r="L1" s="14"/>
      <c r="M1" s="14"/>
    </row>
    <row r="2" spans="1:13" x14ac:dyDescent="0.35">
      <c r="A2" s="14"/>
      <c r="B2" s="14"/>
      <c r="C2" s="14"/>
      <c r="D2" s="14"/>
      <c r="E2" s="16"/>
      <c r="F2" s="14"/>
      <c r="G2" s="14"/>
      <c r="H2" s="14"/>
      <c r="I2" s="14"/>
      <c r="J2" s="14"/>
      <c r="K2" s="14"/>
      <c r="L2" s="14"/>
      <c r="M2" s="14"/>
    </row>
    <row r="3" spans="1:13" ht="15.5" x14ac:dyDescent="0.35">
      <c r="A3" s="15" t="s">
        <v>0</v>
      </c>
      <c r="B3" s="14" t="s">
        <v>272</v>
      </c>
      <c r="C3" s="14"/>
      <c r="D3" s="15"/>
      <c r="E3" s="16"/>
      <c r="F3" s="14"/>
      <c r="G3" s="14"/>
      <c r="H3" s="14"/>
      <c r="I3" s="14"/>
      <c r="J3" s="14"/>
      <c r="K3" s="14"/>
      <c r="L3" s="14"/>
      <c r="M3" s="14"/>
    </row>
    <row r="4" spans="1:13" ht="15.5" x14ac:dyDescent="0.35">
      <c r="A4" s="15" t="s">
        <v>2</v>
      </c>
      <c r="B4" s="14" t="str">
        <f>VLOOKUP(B3,DATA!A2:E80,3)</f>
        <v>Lexington-Parsons</v>
      </c>
      <c r="C4" s="14"/>
      <c r="D4" s="15"/>
      <c r="E4" s="16"/>
      <c r="F4" s="14"/>
      <c r="G4" s="14"/>
      <c r="H4" s="14"/>
      <c r="I4" s="14"/>
      <c r="J4" s="14"/>
      <c r="K4" s="14"/>
      <c r="L4" s="14"/>
      <c r="M4" s="14"/>
    </row>
    <row r="5" spans="1:13" ht="15.5" x14ac:dyDescent="0.35">
      <c r="A5" s="15" t="s">
        <v>3</v>
      </c>
      <c r="B5" s="14" t="str">
        <f>VLOOKUP(B3,DATA!A2:E80,4)</f>
        <v>Beech River Regional</v>
      </c>
      <c r="C5" s="14"/>
      <c r="D5" s="15"/>
      <c r="E5" s="16"/>
      <c r="F5" s="14"/>
      <c r="G5" s="14"/>
      <c r="H5" s="14"/>
      <c r="I5" s="14"/>
      <c r="J5" s="14"/>
      <c r="K5" s="14"/>
      <c r="L5" s="14"/>
      <c r="M5" s="14"/>
    </row>
    <row r="6" spans="1:13" ht="15.5" x14ac:dyDescent="0.35">
      <c r="A6" s="15" t="s">
        <v>4</v>
      </c>
      <c r="B6" s="14" t="s">
        <v>349</v>
      </c>
      <c r="C6" s="14"/>
      <c r="D6" s="15"/>
      <c r="E6" s="16"/>
      <c r="F6" s="14"/>
      <c r="G6" s="14"/>
      <c r="H6" s="14"/>
      <c r="I6" s="14"/>
      <c r="J6" s="14"/>
      <c r="K6" s="14"/>
      <c r="L6" s="14"/>
      <c r="M6" s="14"/>
    </row>
    <row r="7" spans="1:13" ht="15.5" x14ac:dyDescent="0.35">
      <c r="A7" s="15" t="s">
        <v>6</v>
      </c>
      <c r="B7" s="83" t="s">
        <v>350</v>
      </c>
      <c r="C7" s="14"/>
      <c r="D7" s="15"/>
      <c r="E7" s="16"/>
      <c r="F7" s="14"/>
      <c r="H7" s="14"/>
      <c r="I7" s="14"/>
      <c r="J7" s="14"/>
      <c r="K7" s="14"/>
      <c r="L7" s="14"/>
      <c r="M7" s="14"/>
    </row>
    <row r="8" spans="1:13" ht="15.5" x14ac:dyDescent="0.35">
      <c r="A8" s="15" t="s">
        <v>8</v>
      </c>
      <c r="B8" s="93">
        <v>45369</v>
      </c>
      <c r="C8" s="14"/>
      <c r="D8" s="15"/>
      <c r="E8" s="22"/>
      <c r="F8" s="14"/>
      <c r="G8" s="14"/>
      <c r="H8" s="14"/>
      <c r="I8" s="14"/>
      <c r="J8" s="14"/>
      <c r="K8" s="14"/>
      <c r="L8" s="14"/>
      <c r="M8" s="14"/>
    </row>
    <row r="9" spans="1:13" ht="15.5" x14ac:dyDescent="0.35">
      <c r="A9" s="15" t="s">
        <v>9</v>
      </c>
      <c r="B9" s="14" t="str">
        <f>VLOOKUP(B3,DATA!A2:E80,2)</f>
        <v>Henderson</v>
      </c>
      <c r="C9" s="14"/>
      <c r="D9" s="15"/>
      <c r="E9" s="16"/>
      <c r="F9" s="14"/>
      <c r="G9" s="14"/>
      <c r="H9" s="14"/>
      <c r="I9" s="14"/>
      <c r="J9" s="14"/>
      <c r="K9" s="14"/>
      <c r="L9" s="14"/>
      <c r="M9" s="14"/>
    </row>
    <row r="10" spans="1:13" ht="15.5" x14ac:dyDescent="0.35">
      <c r="A10" s="15" t="s">
        <v>10</v>
      </c>
      <c r="B10" s="14" t="str">
        <f>VLOOKUP(B3,DATA!A2:E80,5)</f>
        <v>West</v>
      </c>
      <c r="C10" s="14"/>
      <c r="D10" s="15"/>
      <c r="E10" s="16"/>
      <c r="F10" s="14"/>
      <c r="G10" s="14"/>
      <c r="H10" s="14"/>
      <c r="I10" s="14"/>
    </row>
    <row r="11" spans="1:13" ht="16" thickBot="1" x14ac:dyDescent="0.4">
      <c r="A11" s="15"/>
      <c r="B11" s="14"/>
      <c r="C11" s="14"/>
      <c r="D11" s="15"/>
      <c r="E11" s="16"/>
      <c r="F11" s="14"/>
      <c r="G11" s="14"/>
      <c r="H11" s="14"/>
      <c r="I11" s="14"/>
    </row>
    <row r="12" spans="1:13" ht="16" thickBot="1" x14ac:dyDescent="0.4">
      <c r="A12" s="144" t="s">
        <v>353</v>
      </c>
      <c r="B12" s="146"/>
      <c r="C12" s="146"/>
      <c r="D12" s="146"/>
      <c r="E12" s="145"/>
      <c r="F12" s="144" t="s">
        <v>12</v>
      </c>
      <c r="G12" s="145"/>
      <c r="H12" s="144" t="s">
        <v>532</v>
      </c>
      <c r="I12" s="145"/>
      <c r="J12" s="171" t="s">
        <v>533</v>
      </c>
      <c r="K12" s="172"/>
      <c r="L12" s="171" t="s">
        <v>534</v>
      </c>
      <c r="M12" s="172"/>
    </row>
    <row r="13" spans="1:13" x14ac:dyDescent="0.35">
      <c r="A13" s="16" t="s">
        <v>15</v>
      </c>
      <c r="B13" s="16" t="s">
        <v>357</v>
      </c>
      <c r="C13" s="16" t="s">
        <v>17</v>
      </c>
      <c r="D13" s="16" t="s">
        <v>18</v>
      </c>
      <c r="E13" s="16" t="s">
        <v>19</v>
      </c>
      <c r="F13" s="16" t="s">
        <v>20</v>
      </c>
      <c r="G13" s="16" t="s">
        <v>21</v>
      </c>
      <c r="H13" s="16" t="s">
        <v>22</v>
      </c>
      <c r="I13" s="16" t="s">
        <v>23</v>
      </c>
      <c r="J13" s="16" t="s">
        <v>24</v>
      </c>
      <c r="K13" s="16" t="s">
        <v>25</v>
      </c>
      <c r="L13" s="74" t="s">
        <v>535</v>
      </c>
      <c r="M13" s="75" t="s">
        <v>536</v>
      </c>
    </row>
    <row r="14" spans="1:13" x14ac:dyDescent="0.35">
      <c r="A14" s="25">
        <v>1</v>
      </c>
      <c r="B14" s="16"/>
      <c r="C14" s="77" t="s">
        <v>27</v>
      </c>
      <c r="D14" s="76" t="s">
        <v>529</v>
      </c>
      <c r="E14" s="25">
        <v>1</v>
      </c>
      <c r="F14" s="94">
        <v>75000</v>
      </c>
      <c r="G14" s="95">
        <v>75000</v>
      </c>
      <c r="H14" s="94">
        <v>161563</v>
      </c>
      <c r="I14" s="95">
        <v>161563</v>
      </c>
      <c r="J14" s="94">
        <v>110000</v>
      </c>
      <c r="K14" s="95">
        <v>110000</v>
      </c>
      <c r="L14" s="96">
        <v>293500</v>
      </c>
      <c r="M14" s="98">
        <v>293500</v>
      </c>
    </row>
    <row r="15" spans="1:13" ht="29" x14ac:dyDescent="0.35">
      <c r="A15" s="25">
        <v>2</v>
      </c>
      <c r="B15" s="16"/>
      <c r="C15" s="78" t="s">
        <v>537</v>
      </c>
      <c r="D15" s="76" t="s">
        <v>531</v>
      </c>
      <c r="E15" s="25">
        <v>1</v>
      </c>
      <c r="F15" s="94">
        <v>14000</v>
      </c>
      <c r="G15" s="95">
        <v>14000</v>
      </c>
      <c r="H15" s="94">
        <v>17500</v>
      </c>
      <c r="I15" s="95">
        <v>17500</v>
      </c>
      <c r="J15" s="94">
        <v>10250</v>
      </c>
      <c r="K15" s="95">
        <v>10250</v>
      </c>
      <c r="L15" s="97">
        <v>26600</v>
      </c>
      <c r="M15" s="99">
        <v>26600</v>
      </c>
    </row>
    <row r="16" spans="1:13" ht="29" x14ac:dyDescent="0.35">
      <c r="A16" s="25">
        <v>3</v>
      </c>
      <c r="B16" s="16"/>
      <c r="C16" s="78" t="s">
        <v>538</v>
      </c>
      <c r="D16" s="76" t="s">
        <v>530</v>
      </c>
      <c r="E16" s="25">
        <v>36500</v>
      </c>
      <c r="F16" s="94">
        <v>2</v>
      </c>
      <c r="G16" s="95">
        <v>73000</v>
      </c>
      <c r="H16" s="94">
        <v>2</v>
      </c>
      <c r="I16" s="95">
        <v>73000</v>
      </c>
      <c r="J16" s="94">
        <v>1.73</v>
      </c>
      <c r="K16" s="95">
        <v>63145</v>
      </c>
      <c r="L16" s="96">
        <v>2.2999999999999998</v>
      </c>
      <c r="M16" s="98">
        <v>83950</v>
      </c>
    </row>
    <row r="17" spans="1:13" ht="29" x14ac:dyDescent="0.35">
      <c r="A17" s="25">
        <v>4</v>
      </c>
      <c r="B17" s="16"/>
      <c r="C17" s="78" t="s">
        <v>539</v>
      </c>
      <c r="D17" s="76" t="s">
        <v>530</v>
      </c>
      <c r="E17" s="25">
        <v>14300</v>
      </c>
      <c r="F17" s="94">
        <v>3</v>
      </c>
      <c r="G17" s="95">
        <v>42900</v>
      </c>
      <c r="H17" s="94">
        <v>2.5</v>
      </c>
      <c r="I17" s="95">
        <v>35750</v>
      </c>
      <c r="J17" s="94">
        <v>3</v>
      </c>
      <c r="K17" s="95">
        <v>42900</v>
      </c>
      <c r="L17" s="97">
        <v>2.6</v>
      </c>
      <c r="M17" s="99">
        <v>37180</v>
      </c>
    </row>
    <row r="18" spans="1:13" ht="29" x14ac:dyDescent="0.35">
      <c r="A18" s="25">
        <v>5</v>
      </c>
      <c r="B18" s="16"/>
      <c r="C18" s="78" t="s">
        <v>540</v>
      </c>
      <c r="D18" s="76" t="s">
        <v>530</v>
      </c>
      <c r="E18" s="25">
        <v>36500</v>
      </c>
      <c r="F18" s="94">
        <v>2</v>
      </c>
      <c r="G18" s="95">
        <v>73000</v>
      </c>
      <c r="H18" s="94">
        <v>2</v>
      </c>
      <c r="I18" s="95">
        <v>73000</v>
      </c>
      <c r="J18" s="94">
        <v>1.5</v>
      </c>
      <c r="K18" s="95">
        <v>54750</v>
      </c>
      <c r="L18" s="96">
        <v>1.7</v>
      </c>
      <c r="M18" s="98">
        <v>62050</v>
      </c>
    </row>
    <row r="19" spans="1:13" ht="29" x14ac:dyDescent="0.35">
      <c r="A19" s="25">
        <v>6</v>
      </c>
      <c r="B19" s="16"/>
      <c r="C19" s="78" t="s">
        <v>541</v>
      </c>
      <c r="D19" s="76" t="s">
        <v>530</v>
      </c>
      <c r="E19" s="25">
        <v>7100</v>
      </c>
      <c r="F19" s="94">
        <v>3</v>
      </c>
      <c r="G19" s="95">
        <v>21300</v>
      </c>
      <c r="H19" s="94">
        <v>2</v>
      </c>
      <c r="I19" s="95">
        <v>14200</v>
      </c>
      <c r="J19" s="94">
        <v>2</v>
      </c>
      <c r="K19" s="95">
        <v>14200</v>
      </c>
      <c r="L19" s="97">
        <v>1.6</v>
      </c>
      <c r="M19" s="99">
        <v>11360</v>
      </c>
    </row>
    <row r="20" spans="1:13" ht="29" x14ac:dyDescent="0.35">
      <c r="A20" s="25">
        <v>7</v>
      </c>
      <c r="B20" s="16"/>
      <c r="C20" s="78" t="s">
        <v>542</v>
      </c>
      <c r="D20" s="76" t="s">
        <v>530</v>
      </c>
      <c r="E20" s="25">
        <v>36500</v>
      </c>
      <c r="F20" s="94">
        <v>8</v>
      </c>
      <c r="G20" s="95">
        <v>292000</v>
      </c>
      <c r="H20" s="94">
        <v>10</v>
      </c>
      <c r="I20" s="95">
        <v>365000</v>
      </c>
      <c r="J20" s="94">
        <v>10</v>
      </c>
      <c r="K20" s="95">
        <v>365000</v>
      </c>
      <c r="L20" s="96">
        <v>9</v>
      </c>
      <c r="M20" s="98">
        <v>328500</v>
      </c>
    </row>
    <row r="21" spans="1:13" x14ac:dyDescent="0.35">
      <c r="A21" s="25">
        <v>8</v>
      </c>
      <c r="B21" s="16"/>
      <c r="C21" s="78" t="s">
        <v>543</v>
      </c>
      <c r="D21" s="76" t="s">
        <v>531</v>
      </c>
      <c r="E21" s="25">
        <v>33</v>
      </c>
      <c r="F21" s="94">
        <v>800</v>
      </c>
      <c r="G21" s="95">
        <v>26400</v>
      </c>
      <c r="H21" s="94">
        <v>1000</v>
      </c>
      <c r="I21" s="95">
        <v>33000</v>
      </c>
      <c r="J21" s="94">
        <v>900</v>
      </c>
      <c r="K21" s="95">
        <v>29700</v>
      </c>
      <c r="L21" s="97">
        <v>1400</v>
      </c>
      <c r="M21" s="99">
        <v>46200</v>
      </c>
    </row>
    <row r="22" spans="1:13" ht="29" x14ac:dyDescent="0.35">
      <c r="A22" s="25">
        <v>9</v>
      </c>
      <c r="B22" s="16"/>
      <c r="C22" s="78" t="s">
        <v>544</v>
      </c>
      <c r="D22" s="76" t="s">
        <v>531</v>
      </c>
      <c r="E22" s="25">
        <v>57</v>
      </c>
      <c r="F22" s="94">
        <v>1100</v>
      </c>
      <c r="G22" s="95">
        <v>62700</v>
      </c>
      <c r="H22" s="94">
        <v>1850</v>
      </c>
      <c r="I22" s="95">
        <v>105450</v>
      </c>
      <c r="J22" s="94">
        <v>2000</v>
      </c>
      <c r="K22" s="95">
        <v>114000</v>
      </c>
      <c r="L22" s="96">
        <v>2250</v>
      </c>
      <c r="M22" s="98">
        <v>128250</v>
      </c>
    </row>
    <row r="23" spans="1:13" ht="29" x14ac:dyDescent="0.35">
      <c r="A23" s="25">
        <v>10</v>
      </c>
      <c r="B23" s="16"/>
      <c r="C23" s="78" t="s">
        <v>545</v>
      </c>
      <c r="D23" s="76" t="s">
        <v>531</v>
      </c>
      <c r="E23" s="25">
        <v>16</v>
      </c>
      <c r="F23" s="94">
        <v>1100</v>
      </c>
      <c r="G23" s="95">
        <v>17600</v>
      </c>
      <c r="H23" s="94">
        <v>1850</v>
      </c>
      <c r="I23" s="95">
        <v>29600</v>
      </c>
      <c r="J23" s="94">
        <v>2150</v>
      </c>
      <c r="K23" s="95">
        <v>34400</v>
      </c>
      <c r="L23" s="97">
        <v>2340</v>
      </c>
      <c r="M23" s="99">
        <v>37440</v>
      </c>
    </row>
    <row r="24" spans="1:13" x14ac:dyDescent="0.35">
      <c r="A24" s="25">
        <v>11</v>
      </c>
      <c r="B24" s="16"/>
      <c r="C24" s="78" t="s">
        <v>546</v>
      </c>
      <c r="D24" s="76" t="s">
        <v>531</v>
      </c>
      <c r="E24" s="25">
        <v>189</v>
      </c>
      <c r="F24" s="94">
        <v>1100</v>
      </c>
      <c r="G24" s="95">
        <v>207900</v>
      </c>
      <c r="H24" s="94">
        <v>1850</v>
      </c>
      <c r="I24" s="95">
        <v>349650</v>
      </c>
      <c r="J24" s="94">
        <v>1400</v>
      </c>
      <c r="K24" s="95">
        <v>264600</v>
      </c>
      <c r="L24" s="96">
        <v>1880</v>
      </c>
      <c r="M24" s="98">
        <v>355320</v>
      </c>
    </row>
    <row r="25" spans="1:13" ht="29" x14ac:dyDescent="0.35">
      <c r="A25" s="25">
        <v>12</v>
      </c>
      <c r="B25" s="50"/>
      <c r="C25" s="78" t="s">
        <v>547</v>
      </c>
      <c r="D25" s="76" t="s">
        <v>531</v>
      </c>
      <c r="E25" s="25">
        <v>12</v>
      </c>
      <c r="F25" s="94">
        <v>3000</v>
      </c>
      <c r="G25" s="95">
        <v>36000</v>
      </c>
      <c r="H25" s="94">
        <v>5000</v>
      </c>
      <c r="I25" s="95">
        <v>60000</v>
      </c>
      <c r="J25" s="94">
        <v>4250</v>
      </c>
      <c r="K25" s="95">
        <v>51000</v>
      </c>
      <c r="L25" s="97">
        <v>8785</v>
      </c>
      <c r="M25" s="99">
        <v>105420</v>
      </c>
    </row>
    <row r="26" spans="1:13" ht="29" x14ac:dyDescent="0.35">
      <c r="A26" s="25">
        <v>13</v>
      </c>
      <c r="B26" s="50"/>
      <c r="C26" s="78" t="s">
        <v>548</v>
      </c>
      <c r="D26" s="76" t="s">
        <v>531</v>
      </c>
      <c r="E26" s="25">
        <v>5</v>
      </c>
      <c r="F26" s="94">
        <v>3500</v>
      </c>
      <c r="G26" s="95">
        <v>17500</v>
      </c>
      <c r="H26" s="94">
        <v>5300</v>
      </c>
      <c r="I26" s="95">
        <v>26500</v>
      </c>
      <c r="J26" s="94">
        <v>4750</v>
      </c>
      <c r="K26" s="95">
        <v>23750</v>
      </c>
      <c r="L26" s="96">
        <v>9800</v>
      </c>
      <c r="M26" s="98">
        <v>49000</v>
      </c>
    </row>
    <row r="27" spans="1:13" ht="29" x14ac:dyDescent="0.35">
      <c r="A27" s="25">
        <v>14</v>
      </c>
      <c r="B27" s="50"/>
      <c r="C27" s="78" t="s">
        <v>549</v>
      </c>
      <c r="D27" s="76" t="s">
        <v>531</v>
      </c>
      <c r="E27" s="25">
        <v>2</v>
      </c>
      <c r="F27" s="94">
        <v>30000</v>
      </c>
      <c r="G27" s="95">
        <v>60000</v>
      </c>
      <c r="H27" s="94">
        <v>21000</v>
      </c>
      <c r="I27" s="95">
        <v>42000</v>
      </c>
      <c r="J27" s="94">
        <v>22500</v>
      </c>
      <c r="K27" s="95">
        <v>45000</v>
      </c>
      <c r="L27" s="97">
        <v>17050</v>
      </c>
      <c r="M27" s="99">
        <v>34100</v>
      </c>
    </row>
    <row r="28" spans="1:13" ht="29" x14ac:dyDescent="0.35">
      <c r="A28" s="25">
        <v>15</v>
      </c>
      <c r="B28" s="50"/>
      <c r="C28" s="78" t="s">
        <v>550</v>
      </c>
      <c r="D28" s="76" t="s">
        <v>531</v>
      </c>
      <c r="E28" s="25">
        <v>2</v>
      </c>
      <c r="F28" s="94">
        <v>25000</v>
      </c>
      <c r="G28" s="95">
        <v>50000</v>
      </c>
      <c r="H28" s="94">
        <v>27000</v>
      </c>
      <c r="I28" s="95">
        <v>54000</v>
      </c>
      <c r="J28" s="94">
        <v>16750</v>
      </c>
      <c r="K28" s="95">
        <v>33500</v>
      </c>
      <c r="L28" s="96">
        <v>19750</v>
      </c>
      <c r="M28" s="98">
        <v>39500</v>
      </c>
    </row>
    <row r="29" spans="1:13" x14ac:dyDescent="0.35">
      <c r="A29" s="25">
        <v>16</v>
      </c>
      <c r="B29" s="50"/>
      <c r="C29" s="78" t="s">
        <v>551</v>
      </c>
      <c r="D29" s="76" t="s">
        <v>531</v>
      </c>
      <c r="E29" s="25">
        <v>5</v>
      </c>
      <c r="F29" s="94">
        <v>500</v>
      </c>
      <c r="G29" s="95">
        <v>2500</v>
      </c>
      <c r="H29" s="94">
        <v>2300</v>
      </c>
      <c r="I29" s="95">
        <v>11500</v>
      </c>
      <c r="J29" s="94">
        <v>1000</v>
      </c>
      <c r="K29" s="95">
        <v>5000</v>
      </c>
      <c r="L29" s="97">
        <v>6310</v>
      </c>
      <c r="M29" s="99">
        <v>31550</v>
      </c>
    </row>
    <row r="30" spans="1:13" ht="29" x14ac:dyDescent="0.35">
      <c r="A30" s="25">
        <v>17</v>
      </c>
      <c r="B30" s="50"/>
      <c r="C30" s="78" t="s">
        <v>552</v>
      </c>
      <c r="D30" s="76" t="s">
        <v>531</v>
      </c>
      <c r="E30" s="25">
        <v>1</v>
      </c>
      <c r="F30" s="94">
        <v>10000</v>
      </c>
      <c r="G30" s="95">
        <v>10000</v>
      </c>
      <c r="H30" s="94">
        <v>17000</v>
      </c>
      <c r="I30" s="95">
        <v>17000</v>
      </c>
      <c r="J30" s="94">
        <v>13750</v>
      </c>
      <c r="K30" s="95">
        <v>13750</v>
      </c>
      <c r="L30" s="96">
        <v>15850</v>
      </c>
      <c r="M30" s="98">
        <v>15850</v>
      </c>
    </row>
    <row r="31" spans="1:13" ht="29" x14ac:dyDescent="0.35">
      <c r="A31" s="25">
        <v>18</v>
      </c>
      <c r="B31" s="50"/>
      <c r="C31" s="78" t="s">
        <v>553</v>
      </c>
      <c r="D31" s="76" t="s">
        <v>531</v>
      </c>
      <c r="E31" s="25">
        <v>1</v>
      </c>
      <c r="F31" s="94">
        <v>12000</v>
      </c>
      <c r="G31" s="95">
        <v>12000</v>
      </c>
      <c r="H31" s="94">
        <v>14000</v>
      </c>
      <c r="I31" s="95">
        <v>14000</v>
      </c>
      <c r="J31" s="94">
        <v>11000</v>
      </c>
      <c r="K31" s="95">
        <v>11000</v>
      </c>
      <c r="L31" s="97">
        <v>17200</v>
      </c>
      <c r="M31" s="99">
        <v>17200</v>
      </c>
    </row>
    <row r="32" spans="1:13" x14ac:dyDescent="0.35">
      <c r="A32" s="25">
        <v>19</v>
      </c>
      <c r="B32" s="50"/>
      <c r="C32" s="78" t="s">
        <v>554</v>
      </c>
      <c r="D32" s="76" t="s">
        <v>529</v>
      </c>
      <c r="E32" s="25">
        <v>1</v>
      </c>
      <c r="F32" s="94">
        <v>30000</v>
      </c>
      <c r="G32" s="95">
        <v>30000</v>
      </c>
      <c r="H32" s="94">
        <v>30000</v>
      </c>
      <c r="I32" s="95">
        <v>30000</v>
      </c>
      <c r="J32" s="94">
        <v>25000</v>
      </c>
      <c r="K32" s="95">
        <v>25000</v>
      </c>
      <c r="L32" s="96">
        <v>30150</v>
      </c>
      <c r="M32" s="98">
        <v>30150</v>
      </c>
    </row>
    <row r="33" spans="1:13" x14ac:dyDescent="0.35">
      <c r="A33" s="25">
        <v>20</v>
      </c>
      <c r="B33" s="50"/>
      <c r="C33" s="78" t="s">
        <v>555</v>
      </c>
      <c r="D33" s="76" t="s">
        <v>529</v>
      </c>
      <c r="E33" s="25">
        <v>1</v>
      </c>
      <c r="F33" s="94">
        <v>25000</v>
      </c>
      <c r="G33" s="95">
        <v>25000</v>
      </c>
      <c r="H33" s="94">
        <v>18000</v>
      </c>
      <c r="I33" s="95">
        <v>18000</v>
      </c>
      <c r="J33" s="94">
        <v>17500</v>
      </c>
      <c r="K33" s="95">
        <v>17500</v>
      </c>
      <c r="L33" s="97">
        <v>21500</v>
      </c>
      <c r="M33" s="99">
        <v>21500</v>
      </c>
    </row>
    <row r="34" spans="1:13" ht="29" x14ac:dyDescent="0.35">
      <c r="A34" s="25">
        <v>21</v>
      </c>
      <c r="B34" s="50"/>
      <c r="C34" s="78" t="s">
        <v>556</v>
      </c>
      <c r="D34" s="76" t="s">
        <v>529</v>
      </c>
      <c r="E34" s="25">
        <v>1</v>
      </c>
      <c r="F34" s="94">
        <v>5000</v>
      </c>
      <c r="G34" s="95">
        <v>5000</v>
      </c>
      <c r="H34" s="94">
        <v>5000</v>
      </c>
      <c r="I34" s="95">
        <v>5000</v>
      </c>
      <c r="J34" s="94">
        <v>3500</v>
      </c>
      <c r="K34" s="95">
        <v>3500</v>
      </c>
      <c r="L34" s="96">
        <v>4670</v>
      </c>
      <c r="M34" s="98">
        <v>4670</v>
      </c>
    </row>
    <row r="35" spans="1:13" ht="15" thickBot="1" x14ac:dyDescent="0.4">
      <c r="A35" s="25">
        <v>22</v>
      </c>
      <c r="B35" s="50"/>
      <c r="C35" s="78" t="s">
        <v>557</v>
      </c>
      <c r="D35" s="76" t="s">
        <v>529</v>
      </c>
      <c r="E35" s="25">
        <v>1</v>
      </c>
      <c r="F35" s="94">
        <v>50000</v>
      </c>
      <c r="G35" s="95">
        <v>50000</v>
      </c>
      <c r="H35" s="94">
        <v>83000</v>
      </c>
      <c r="I35" s="95">
        <v>83000</v>
      </c>
      <c r="J35" s="94">
        <v>19500</v>
      </c>
      <c r="K35" s="95">
        <v>19500</v>
      </c>
      <c r="L35" s="97">
        <v>88750</v>
      </c>
      <c r="M35" s="100">
        <v>88750</v>
      </c>
    </row>
    <row r="36" spans="1:13" ht="15" thickBot="1" x14ac:dyDescent="0.4">
      <c r="A36" s="14"/>
      <c r="B36" s="14"/>
      <c r="C36" s="14"/>
      <c r="D36" s="179" t="s">
        <v>488</v>
      </c>
      <c r="E36" s="179"/>
      <c r="G36" s="101">
        <f>SUM(Table001__Page_2_316132728[EXTENDED TOTAL])</f>
        <v>1203800</v>
      </c>
      <c r="I36" s="101">
        <f>SUM(Table001__Page_2_316132728[EXTENDED TOTAL2])</f>
        <v>1618713</v>
      </c>
      <c r="K36" s="137">
        <f>SUM(Table001__Page_2_316132728[EXTENDED TOTAL3])</f>
        <v>1351445</v>
      </c>
      <c r="M36" s="101">
        <f>SUM(M14:M35)</f>
        <v>1848040</v>
      </c>
    </row>
    <row r="37" spans="1:13" x14ac:dyDescent="0.35">
      <c r="A37" s="14"/>
      <c r="B37" s="14"/>
      <c r="C37" s="14"/>
      <c r="E37"/>
    </row>
    <row r="38" spans="1:13" x14ac:dyDescent="0.35">
      <c r="E38"/>
    </row>
    <row r="39" spans="1:13" x14ac:dyDescent="0.35">
      <c r="E39"/>
    </row>
    <row r="40" spans="1:13" x14ac:dyDescent="0.35">
      <c r="C40" s="135"/>
      <c r="D40" s="136"/>
      <c r="E40" s="136"/>
    </row>
    <row r="41" spans="1:13" x14ac:dyDescent="0.35">
      <c r="E41"/>
    </row>
    <row r="42" spans="1:13" x14ac:dyDescent="0.35">
      <c r="E42"/>
    </row>
    <row r="43" spans="1:13" x14ac:dyDescent="0.35">
      <c r="E43"/>
    </row>
    <row r="44" spans="1:13" x14ac:dyDescent="0.35">
      <c r="E44"/>
    </row>
    <row r="45" spans="1:13" x14ac:dyDescent="0.35">
      <c r="E45"/>
    </row>
    <row r="46" spans="1:13" x14ac:dyDescent="0.35">
      <c r="E46"/>
    </row>
    <row r="47" spans="1:13" x14ac:dyDescent="0.35">
      <c r="E47"/>
    </row>
    <row r="48" spans="1:13" x14ac:dyDescent="0.35">
      <c r="D48" s="148"/>
      <c r="E48" s="148"/>
      <c r="F48" s="34"/>
      <c r="G48" s="33"/>
      <c r="H48" s="34"/>
      <c r="I48" s="63"/>
    </row>
    <row r="49" spans="4:9" x14ac:dyDescent="0.35">
      <c r="D49" s="148"/>
      <c r="E49" s="148"/>
      <c r="F49" s="34"/>
      <c r="G49" s="33"/>
      <c r="H49" s="34"/>
      <c r="I49" s="64"/>
    </row>
  </sheetData>
  <autoFilter ref="L13:M13" xr:uid="{41FE3D90-9DE1-4BA9-925D-193AC27EDA01}"/>
  <mergeCells count="8">
    <mergeCell ref="D36:E36"/>
    <mergeCell ref="D48:E48"/>
    <mergeCell ref="D49:E49"/>
    <mergeCell ref="L12:M12"/>
    <mergeCell ref="A12:E12"/>
    <mergeCell ref="F12:G12"/>
    <mergeCell ref="H12:I12"/>
    <mergeCell ref="J12:K12"/>
  </mergeCells>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B7405-7CC2-49A9-B8A5-E9F2CA2D0E68}">
  <dimension ref="A1:M48"/>
  <sheetViews>
    <sheetView zoomScale="80" zoomScaleNormal="80" workbookViewId="0">
      <selection activeCell="L14" sqref="L14:M14"/>
    </sheetView>
  </sheetViews>
  <sheetFormatPr defaultRowHeight="14.5" x14ac:dyDescent="0.35"/>
  <cols>
    <col min="1" max="1" width="20.7265625" bestFit="1" customWidth="1"/>
    <col min="2" max="2" width="26.54296875" style="21" bestFit="1" customWidth="1"/>
    <col min="3" max="3" width="127.453125" customWidth="1"/>
    <col min="4" max="4" width="10" bestFit="1" customWidth="1"/>
    <col min="5" max="5" width="25.54296875" style="6" bestFit="1" customWidth="1"/>
    <col min="6" max="6" width="15" bestFit="1" customWidth="1"/>
    <col min="7" max="7" width="20.7265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19"/>
      <c r="C1" s="14"/>
      <c r="D1" s="14"/>
      <c r="E1" s="16"/>
      <c r="F1" s="14"/>
      <c r="G1" s="14"/>
      <c r="H1" s="14"/>
      <c r="I1" s="14"/>
      <c r="J1" s="14"/>
      <c r="K1" s="14"/>
      <c r="L1" s="14"/>
      <c r="M1" s="14"/>
    </row>
    <row r="2" spans="1:13" x14ac:dyDescent="0.35">
      <c r="A2" s="14"/>
      <c r="B2" s="19"/>
      <c r="C2" s="14"/>
      <c r="D2" s="14"/>
      <c r="E2" s="16"/>
      <c r="F2" s="14"/>
      <c r="G2" s="14"/>
      <c r="H2" s="14"/>
      <c r="I2" s="14"/>
      <c r="J2" s="14"/>
      <c r="K2" s="14"/>
      <c r="L2" s="14"/>
      <c r="M2" s="14"/>
    </row>
    <row r="3" spans="1:13" ht="15.5" x14ac:dyDescent="0.35">
      <c r="A3" s="15" t="s">
        <v>0</v>
      </c>
      <c r="B3" s="19" t="s">
        <v>296</v>
      </c>
      <c r="C3" s="14"/>
      <c r="D3" s="15"/>
      <c r="E3" s="16"/>
      <c r="F3" s="14"/>
      <c r="G3" s="14"/>
      <c r="H3" s="14"/>
      <c r="I3" s="14"/>
      <c r="J3" s="14"/>
      <c r="K3" s="14"/>
      <c r="L3" s="14"/>
      <c r="M3" s="14"/>
    </row>
    <row r="4" spans="1:13" ht="15.5" x14ac:dyDescent="0.35">
      <c r="A4" s="15" t="s">
        <v>2</v>
      </c>
      <c r="B4" s="14" t="str">
        <f>VLOOKUP(B3,DATA!A2:E80,3)</f>
        <v>Savannah</v>
      </c>
      <c r="C4" s="14"/>
      <c r="D4" s="15"/>
      <c r="E4" s="16"/>
      <c r="F4" s="14"/>
      <c r="G4" s="14"/>
      <c r="H4" s="14"/>
      <c r="I4" s="14"/>
      <c r="J4" s="14"/>
      <c r="K4" s="14"/>
      <c r="L4" s="14"/>
      <c r="M4" s="14"/>
    </row>
    <row r="5" spans="1:13" ht="15.5" x14ac:dyDescent="0.35">
      <c r="A5" s="15" t="s">
        <v>3</v>
      </c>
      <c r="B5" s="14" t="str">
        <f>VLOOKUP(B3,DATA!A2:E80,4)</f>
        <v>Savannah-Hardin County</v>
      </c>
      <c r="C5" s="14"/>
      <c r="D5" s="15"/>
      <c r="E5" s="16"/>
      <c r="F5" s="14"/>
      <c r="G5" s="14"/>
      <c r="H5" s="14"/>
      <c r="I5" s="14"/>
      <c r="J5" s="14"/>
      <c r="K5" s="14"/>
      <c r="L5" s="14"/>
      <c r="M5" s="14"/>
    </row>
    <row r="6" spans="1:13" ht="15.5" x14ac:dyDescent="0.35">
      <c r="A6" s="15" t="s">
        <v>4</v>
      </c>
      <c r="B6" s="19" t="s">
        <v>351</v>
      </c>
      <c r="C6" s="14"/>
      <c r="D6" s="15"/>
      <c r="E6" s="16"/>
      <c r="F6" s="14"/>
      <c r="G6" s="14"/>
      <c r="H6" s="14"/>
      <c r="I6" s="14"/>
      <c r="J6" s="14"/>
      <c r="K6" s="14"/>
      <c r="L6" s="14"/>
      <c r="M6" s="14"/>
    </row>
    <row r="7" spans="1:13" ht="15.5" x14ac:dyDescent="0.35">
      <c r="A7" s="15" t="s">
        <v>6</v>
      </c>
      <c r="B7" s="83" t="s">
        <v>352</v>
      </c>
      <c r="C7" s="14"/>
      <c r="D7" s="15"/>
      <c r="E7" s="16"/>
      <c r="F7" s="14"/>
      <c r="G7" s="14"/>
      <c r="H7" s="14"/>
      <c r="I7" s="14"/>
      <c r="J7" s="14"/>
      <c r="K7" s="14"/>
      <c r="L7" s="14"/>
      <c r="M7" s="14"/>
    </row>
    <row r="8" spans="1:13" ht="15.5" x14ac:dyDescent="0.35">
      <c r="A8" s="15" t="s">
        <v>8</v>
      </c>
      <c r="B8" s="20">
        <v>45401</v>
      </c>
      <c r="C8" s="14"/>
      <c r="D8" s="15"/>
      <c r="E8" s="22"/>
      <c r="F8" s="14"/>
      <c r="G8" s="14"/>
      <c r="H8" s="14"/>
      <c r="I8" s="14"/>
      <c r="J8" s="14"/>
      <c r="K8" s="14"/>
      <c r="L8" s="14"/>
      <c r="M8" s="14"/>
    </row>
    <row r="9" spans="1:13" ht="15.5" x14ac:dyDescent="0.35">
      <c r="A9" s="15" t="s">
        <v>9</v>
      </c>
      <c r="B9" s="14" t="str">
        <f>VLOOKUP(B3,DATA!A2:E80,2)</f>
        <v>Hardin</v>
      </c>
      <c r="C9" s="14"/>
      <c r="D9" s="15"/>
      <c r="E9" s="16"/>
      <c r="F9" s="14"/>
      <c r="G9" s="14"/>
      <c r="H9" s="14"/>
      <c r="I9" s="14"/>
      <c r="J9" s="14"/>
      <c r="K9" s="14"/>
      <c r="L9" s="14"/>
      <c r="M9" s="14"/>
    </row>
    <row r="10" spans="1:13" ht="15.5" x14ac:dyDescent="0.35">
      <c r="A10" s="15" t="s">
        <v>10</v>
      </c>
      <c r="B10" s="14" t="str">
        <f>VLOOKUP(B3,DATA!A2:E80,5)</f>
        <v>West</v>
      </c>
      <c r="C10" s="14"/>
      <c r="D10" s="15"/>
      <c r="E10" s="16"/>
      <c r="F10" s="14"/>
      <c r="G10" s="14"/>
      <c r="H10" s="14"/>
      <c r="I10" s="14"/>
    </row>
    <row r="11" spans="1:13" ht="16" thickBot="1" x14ac:dyDescent="0.4">
      <c r="A11" s="15"/>
      <c r="B11" s="19"/>
      <c r="C11" s="14"/>
      <c r="D11" s="15"/>
      <c r="E11" s="16"/>
      <c r="F11" s="14"/>
      <c r="G11" s="14"/>
      <c r="H11" s="14"/>
      <c r="I11" s="14"/>
    </row>
    <row r="12" spans="1:13" ht="16.149999999999999" customHeight="1" thickBot="1" x14ac:dyDescent="0.4">
      <c r="A12" s="144" t="s">
        <v>353</v>
      </c>
      <c r="B12" s="146"/>
      <c r="C12" s="146"/>
      <c r="D12" s="146"/>
      <c r="E12" s="145"/>
      <c r="F12" s="162" t="s">
        <v>558</v>
      </c>
      <c r="G12" s="163"/>
      <c r="H12" s="144" t="s">
        <v>559</v>
      </c>
      <c r="I12" s="145"/>
      <c r="J12" s="162" t="s">
        <v>560</v>
      </c>
      <c r="K12" s="163"/>
      <c r="L12" s="180" t="s">
        <v>572</v>
      </c>
      <c r="M12" s="181"/>
    </row>
    <row r="13" spans="1:13" ht="15" customHeight="1" x14ac:dyDescent="0.35">
      <c r="A13" s="16" t="s">
        <v>15</v>
      </c>
      <c r="B13" s="18" t="s">
        <v>357</v>
      </c>
      <c r="C13" s="16" t="s">
        <v>17</v>
      </c>
      <c r="D13" s="16" t="s">
        <v>18</v>
      </c>
      <c r="E13" s="16" t="s">
        <v>19</v>
      </c>
      <c r="F13" s="16" t="s">
        <v>20</v>
      </c>
      <c r="G13" s="16" t="s">
        <v>21</v>
      </c>
      <c r="H13" s="16" t="s">
        <v>22</v>
      </c>
      <c r="I13" s="16" t="s">
        <v>23</v>
      </c>
      <c r="J13" s="106" t="s">
        <v>20</v>
      </c>
      <c r="K13" s="106" t="s">
        <v>21</v>
      </c>
      <c r="L13" s="75" t="s">
        <v>22</v>
      </c>
      <c r="M13" s="75" t="s">
        <v>23</v>
      </c>
    </row>
    <row r="14" spans="1:13" ht="15" customHeight="1" thickBot="1" x14ac:dyDescent="0.4">
      <c r="A14" s="87">
        <v>1</v>
      </c>
      <c r="B14" s="88"/>
      <c r="C14" s="89" t="s">
        <v>561</v>
      </c>
      <c r="D14" s="102" t="s">
        <v>28</v>
      </c>
      <c r="E14" s="103">
        <v>1</v>
      </c>
      <c r="F14" s="104">
        <v>147000</v>
      </c>
      <c r="G14" s="104">
        <v>147000</v>
      </c>
      <c r="H14" s="104">
        <v>246315</v>
      </c>
      <c r="I14" s="104">
        <v>246315</v>
      </c>
      <c r="J14" s="105">
        <v>310000</v>
      </c>
      <c r="K14" s="105">
        <v>310000</v>
      </c>
      <c r="L14" s="105">
        <v>335281.86</v>
      </c>
      <c r="M14" s="105">
        <v>335281.86</v>
      </c>
    </row>
    <row r="15" spans="1:13" ht="16" thickBot="1" x14ac:dyDescent="0.4">
      <c r="A15" s="17"/>
      <c r="B15" s="19"/>
      <c r="C15" s="17"/>
      <c r="D15" s="177" t="s">
        <v>571</v>
      </c>
      <c r="E15" s="178"/>
      <c r="F15" s="79"/>
      <c r="G15" s="79">
        <f>SUM(Table001__Page_2_3161327610[EXTENDED TOTAL])</f>
        <v>147000</v>
      </c>
      <c r="H15" s="79"/>
      <c r="I15" s="79">
        <f>SUM(Table001__Page_2_3161327610[EXTENDED TOTAL2])</f>
        <v>246315</v>
      </c>
      <c r="J15" s="81"/>
      <c r="K15" s="79">
        <f>SUM( K14)</f>
        <v>310000</v>
      </c>
      <c r="L15" s="81"/>
      <c r="M15" s="80">
        <f>SUM(M14)</f>
        <v>335281.86</v>
      </c>
    </row>
    <row r="16" spans="1:13" ht="15" customHeight="1" x14ac:dyDescent="0.35">
      <c r="A16" s="17"/>
      <c r="B16" s="19"/>
      <c r="E16"/>
    </row>
    <row r="17" spans="1:5" ht="15" customHeight="1" x14ac:dyDescent="0.35">
      <c r="A17" s="17"/>
      <c r="B17" s="19"/>
      <c r="E17"/>
    </row>
    <row r="18" spans="1:5" x14ac:dyDescent="0.35">
      <c r="A18" s="14"/>
      <c r="B18" s="19"/>
      <c r="E18"/>
    </row>
    <row r="19" spans="1:5" ht="15" customHeight="1" x14ac:dyDescent="0.35">
      <c r="B19"/>
      <c r="E19"/>
    </row>
    <row r="20" spans="1:5" x14ac:dyDescent="0.35">
      <c r="B20"/>
      <c r="E20"/>
    </row>
    <row r="21" spans="1:5" x14ac:dyDescent="0.35">
      <c r="B21"/>
      <c r="E21"/>
    </row>
    <row r="22" spans="1:5" x14ac:dyDescent="0.35">
      <c r="B22"/>
      <c r="E22"/>
    </row>
    <row r="23" spans="1:5" x14ac:dyDescent="0.35">
      <c r="B23"/>
      <c r="E23"/>
    </row>
    <row r="24" spans="1:5" x14ac:dyDescent="0.35">
      <c r="B24"/>
      <c r="E24"/>
    </row>
    <row r="25" spans="1:5" x14ac:dyDescent="0.35">
      <c r="B25"/>
      <c r="E25"/>
    </row>
    <row r="26" spans="1:5" x14ac:dyDescent="0.35">
      <c r="B26"/>
      <c r="E26"/>
    </row>
    <row r="27" spans="1:5" x14ac:dyDescent="0.35">
      <c r="B27"/>
      <c r="E27"/>
    </row>
    <row r="47" ht="14.65" customHeight="1" x14ac:dyDescent="0.35"/>
    <row r="48" ht="14.65" customHeight="1" x14ac:dyDescent="0.35"/>
  </sheetData>
  <autoFilter ref="J13:M15" xr:uid="{2CEB7405-7CC2-49A9-B8A5-E9F2CA2D0E68}"/>
  <mergeCells count="6">
    <mergeCell ref="D15:E15"/>
    <mergeCell ref="J12:K12"/>
    <mergeCell ref="L12:M12"/>
    <mergeCell ref="A12:E12"/>
    <mergeCell ref="F12:G12"/>
    <mergeCell ref="H12:I12"/>
  </mergeCells>
  <pageMargins left="0.7" right="0.7" top="0.75" bottom="0.75" header="0.3" footer="0.3"/>
  <pageSetup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2009-574E-46D9-8B14-179C791BDC14}">
  <dimension ref="A1:M47"/>
  <sheetViews>
    <sheetView zoomScale="90" zoomScaleNormal="90" workbookViewId="0">
      <selection activeCell="H31" sqref="H31:I31"/>
    </sheetView>
  </sheetViews>
  <sheetFormatPr defaultRowHeight="14.5" x14ac:dyDescent="0.35"/>
  <cols>
    <col min="1" max="1" width="20.81640625" bestFit="1" customWidth="1"/>
    <col min="2" max="2" width="31" bestFit="1" customWidth="1"/>
    <col min="3" max="3" width="127.453125" customWidth="1"/>
    <col min="4" max="4" width="10" bestFit="1" customWidth="1"/>
    <col min="5" max="5" width="25.54296875" style="6" bestFit="1" customWidth="1"/>
    <col min="6" max="6" width="15" bestFit="1" customWidth="1"/>
    <col min="7" max="7" width="20.81640625" bestFit="1" customWidth="1"/>
    <col min="8" max="8" width="16" bestFit="1" customWidth="1"/>
    <col min="9" max="9" width="22" bestFit="1" customWidth="1"/>
    <col min="10" max="10" width="16" bestFit="1" customWidth="1"/>
    <col min="11" max="11" width="22" bestFit="1" customWidth="1"/>
    <col min="12" max="12" width="16" bestFit="1" customWidth="1"/>
    <col min="13" max="13" width="22" bestFit="1" customWidth="1"/>
    <col min="14" max="15" width="20.54296875" bestFit="1" customWidth="1"/>
  </cols>
  <sheetData>
    <row r="1" spans="1:13" x14ac:dyDescent="0.35">
      <c r="A1" s="14"/>
      <c r="B1" s="14"/>
      <c r="C1" s="14"/>
      <c r="D1" s="14"/>
      <c r="E1" s="16"/>
      <c r="F1" s="14"/>
      <c r="G1" s="14"/>
      <c r="H1" s="14"/>
      <c r="I1" s="14"/>
      <c r="J1" s="14"/>
      <c r="K1" s="14"/>
      <c r="L1" s="14"/>
      <c r="M1" s="14"/>
    </row>
    <row r="2" spans="1:13" x14ac:dyDescent="0.35">
      <c r="A2" s="14"/>
      <c r="B2" s="14"/>
      <c r="C2" s="14"/>
      <c r="D2" s="14"/>
      <c r="E2" s="16"/>
      <c r="F2" s="14"/>
      <c r="G2" s="14"/>
      <c r="H2" s="14"/>
      <c r="I2" s="14"/>
      <c r="J2" s="14"/>
      <c r="K2" s="14"/>
      <c r="L2" s="14"/>
      <c r="M2" s="14"/>
    </row>
    <row r="3" spans="1:13" ht="15.5" x14ac:dyDescent="0.35">
      <c r="A3" s="15" t="s">
        <v>0</v>
      </c>
      <c r="B3" s="14" t="s">
        <v>332</v>
      </c>
      <c r="C3" s="14"/>
      <c r="D3" s="15"/>
      <c r="E3" s="16"/>
      <c r="F3" s="14"/>
      <c r="G3" s="14"/>
      <c r="H3" s="14"/>
      <c r="I3" s="14"/>
      <c r="J3" s="14"/>
      <c r="K3" s="14"/>
      <c r="L3" s="14"/>
      <c r="M3" s="14"/>
    </row>
    <row r="4" spans="1:13" ht="15.5" x14ac:dyDescent="0.35">
      <c r="A4" s="15" t="s">
        <v>2</v>
      </c>
      <c r="B4" s="14" t="str">
        <f>VLOOKUP(B3,DATA!A2:E80,3)</f>
        <v>Gallatin</v>
      </c>
      <c r="C4" s="14"/>
      <c r="D4" s="15"/>
      <c r="E4" s="16"/>
      <c r="F4" s="14"/>
      <c r="G4" s="14"/>
      <c r="H4" s="14"/>
      <c r="I4" s="14"/>
      <c r="J4" s="14"/>
      <c r="K4" s="14"/>
      <c r="L4" s="14"/>
      <c r="M4" s="14"/>
    </row>
    <row r="5" spans="1:13" ht="15.5" x14ac:dyDescent="0.35">
      <c r="A5" s="15" t="s">
        <v>3</v>
      </c>
      <c r="B5" s="14" t="str">
        <f>VLOOKUP(B3,DATA!A2:E80,4)</f>
        <v>Music City Executive</v>
      </c>
      <c r="C5" s="14"/>
      <c r="D5" s="15"/>
      <c r="E5" s="16"/>
      <c r="F5" s="14"/>
      <c r="G5" s="14"/>
      <c r="H5" s="14"/>
      <c r="I5" s="14"/>
      <c r="J5" s="14"/>
      <c r="K5" s="14"/>
      <c r="L5" s="14"/>
      <c r="M5" s="14"/>
    </row>
    <row r="6" spans="1:13" ht="15.5" x14ac:dyDescent="0.35">
      <c r="A6" s="15" t="s">
        <v>4</v>
      </c>
      <c r="B6" s="14" t="s">
        <v>345</v>
      </c>
      <c r="C6" s="14"/>
      <c r="D6" s="15"/>
      <c r="E6" s="16"/>
      <c r="F6" s="14"/>
      <c r="G6" s="14"/>
      <c r="H6" s="14"/>
      <c r="I6" s="14"/>
      <c r="J6" s="14"/>
      <c r="K6" s="14"/>
      <c r="L6" s="14"/>
      <c r="M6" s="14"/>
    </row>
    <row r="7" spans="1:13" ht="15.5" x14ac:dyDescent="0.35">
      <c r="A7" s="15" t="s">
        <v>6</v>
      </c>
      <c r="B7" s="83" t="s">
        <v>346</v>
      </c>
      <c r="C7" s="14"/>
      <c r="D7" s="15"/>
      <c r="E7" s="16"/>
      <c r="F7" s="14"/>
      <c r="G7" s="14"/>
      <c r="H7" s="14"/>
      <c r="I7" s="14"/>
      <c r="J7" s="14"/>
      <c r="K7" s="14"/>
      <c r="L7" s="14"/>
      <c r="M7" s="14"/>
    </row>
    <row r="8" spans="1:13" ht="15.5" x14ac:dyDescent="0.35">
      <c r="A8" s="15" t="s">
        <v>8</v>
      </c>
      <c r="B8" s="49">
        <v>45401</v>
      </c>
      <c r="C8" s="14"/>
      <c r="D8" s="15"/>
      <c r="E8" s="22"/>
      <c r="F8" s="14"/>
      <c r="G8" s="14"/>
      <c r="H8" s="14"/>
      <c r="I8" s="14"/>
      <c r="J8" s="14"/>
      <c r="K8" s="14"/>
      <c r="L8" s="14"/>
      <c r="M8" s="14"/>
    </row>
    <row r="9" spans="1:13" ht="15.5" x14ac:dyDescent="0.35">
      <c r="A9" s="15" t="s">
        <v>9</v>
      </c>
      <c r="B9" s="14" t="str">
        <f>VLOOKUP(B3,DATA!A2:E80,2)</f>
        <v>Sumner</v>
      </c>
      <c r="C9" s="14"/>
      <c r="D9" s="15"/>
      <c r="E9" s="16"/>
      <c r="F9" s="14"/>
      <c r="G9" s="14"/>
      <c r="H9" s="14"/>
      <c r="I9" s="14"/>
      <c r="J9" s="14"/>
      <c r="K9" s="14"/>
      <c r="L9" s="14"/>
      <c r="M9" s="14"/>
    </row>
    <row r="10" spans="1:13" ht="15.5" x14ac:dyDescent="0.35">
      <c r="A10" s="15" t="s">
        <v>10</v>
      </c>
      <c r="B10" s="14" t="str">
        <f>VLOOKUP(B3,DATA!A2:E80,5)</f>
        <v>Middle</v>
      </c>
      <c r="C10" s="14"/>
      <c r="D10" s="15"/>
      <c r="E10" s="16"/>
      <c r="F10" s="14"/>
      <c r="G10" s="14"/>
      <c r="H10" s="14"/>
      <c r="I10" s="14"/>
    </row>
    <row r="11" spans="1:13" ht="16" thickBot="1" x14ac:dyDescent="0.4">
      <c r="A11" s="15"/>
      <c r="B11" s="14"/>
      <c r="C11" s="14"/>
      <c r="D11" s="15"/>
      <c r="E11" s="16"/>
      <c r="F11" s="14"/>
      <c r="G11" s="14"/>
      <c r="H11" s="14"/>
      <c r="I11" s="14"/>
    </row>
    <row r="12" spans="1:13" ht="16" thickBot="1" x14ac:dyDescent="0.4">
      <c r="A12" s="144" t="s">
        <v>353</v>
      </c>
      <c r="B12" s="146"/>
      <c r="C12" s="146"/>
      <c r="D12" s="146"/>
      <c r="E12" s="145"/>
      <c r="F12" s="144" t="s">
        <v>12</v>
      </c>
      <c r="G12" s="145"/>
      <c r="H12" s="144" t="s">
        <v>464</v>
      </c>
      <c r="I12" s="145"/>
    </row>
    <row r="13" spans="1:13" x14ac:dyDescent="0.35">
      <c r="A13" s="16" t="s">
        <v>15</v>
      </c>
      <c r="B13" s="16" t="s">
        <v>357</v>
      </c>
      <c r="C13" s="16" t="s">
        <v>17</v>
      </c>
      <c r="D13" s="16" t="s">
        <v>18</v>
      </c>
      <c r="E13" s="16" t="s">
        <v>19</v>
      </c>
      <c r="F13" s="16" t="s">
        <v>20</v>
      </c>
      <c r="G13" s="16" t="s">
        <v>21</v>
      </c>
      <c r="H13" s="16" t="s">
        <v>22</v>
      </c>
      <c r="I13" s="16" t="s">
        <v>23</v>
      </c>
    </row>
    <row r="14" spans="1:13" x14ac:dyDescent="0.35">
      <c r="A14" s="25">
        <v>1</v>
      </c>
      <c r="B14" s="16" t="s">
        <v>465</v>
      </c>
      <c r="C14" s="32" t="s">
        <v>466</v>
      </c>
      <c r="D14" s="16" t="s">
        <v>28</v>
      </c>
      <c r="E14" s="25">
        <v>1</v>
      </c>
      <c r="F14" s="53">
        <v>5000</v>
      </c>
      <c r="G14" s="53">
        <v>5000</v>
      </c>
      <c r="H14" s="53">
        <v>5250</v>
      </c>
      <c r="I14" s="68">
        <v>5250</v>
      </c>
    </row>
    <row r="15" spans="1:13" x14ac:dyDescent="0.35">
      <c r="A15" s="25">
        <v>2</v>
      </c>
      <c r="B15" s="16" t="s">
        <v>467</v>
      </c>
      <c r="C15" s="24" t="s">
        <v>468</v>
      </c>
      <c r="D15" s="16" t="s">
        <v>28</v>
      </c>
      <c r="E15" s="25">
        <v>1</v>
      </c>
      <c r="F15" s="53">
        <v>5000</v>
      </c>
      <c r="G15" s="53">
        <v>5000</v>
      </c>
      <c r="H15" s="53">
        <v>4320</v>
      </c>
      <c r="I15" s="68">
        <v>4320</v>
      </c>
    </row>
    <row r="16" spans="1:13" ht="15" customHeight="1" x14ac:dyDescent="0.35">
      <c r="A16" s="25">
        <v>3</v>
      </c>
      <c r="B16" s="16" t="s">
        <v>469</v>
      </c>
      <c r="C16" s="24" t="s">
        <v>367</v>
      </c>
      <c r="D16" s="16" t="s">
        <v>28</v>
      </c>
      <c r="E16" s="25">
        <v>1</v>
      </c>
      <c r="F16" s="53">
        <v>7500</v>
      </c>
      <c r="G16" s="53">
        <v>7500</v>
      </c>
      <c r="H16" s="53">
        <v>5250</v>
      </c>
      <c r="I16" s="68">
        <v>5250</v>
      </c>
    </row>
    <row r="17" spans="1:9" ht="15" customHeight="1" x14ac:dyDescent="0.35">
      <c r="A17" s="25">
        <v>4</v>
      </c>
      <c r="B17" s="16" t="s">
        <v>470</v>
      </c>
      <c r="C17" s="24" t="s">
        <v>471</v>
      </c>
      <c r="D17" s="16" t="s">
        <v>28</v>
      </c>
      <c r="E17" s="25">
        <v>1</v>
      </c>
      <c r="F17" s="53">
        <v>7500</v>
      </c>
      <c r="G17" s="53">
        <v>7500</v>
      </c>
      <c r="H17" s="53">
        <v>4500</v>
      </c>
      <c r="I17" s="68">
        <v>4500</v>
      </c>
    </row>
    <row r="18" spans="1:9" x14ac:dyDescent="0.35">
      <c r="A18" s="25">
        <v>5</v>
      </c>
      <c r="B18" s="16" t="s">
        <v>26</v>
      </c>
      <c r="C18" s="24" t="s">
        <v>472</v>
      </c>
      <c r="D18" s="16" t="s">
        <v>28</v>
      </c>
      <c r="E18" s="25">
        <v>1</v>
      </c>
      <c r="F18" s="53">
        <v>20000</v>
      </c>
      <c r="G18" s="53">
        <v>20000</v>
      </c>
      <c r="H18" s="53">
        <v>17000</v>
      </c>
      <c r="I18" s="68">
        <v>17000</v>
      </c>
    </row>
    <row r="19" spans="1:9" ht="15" customHeight="1" x14ac:dyDescent="0.35">
      <c r="A19" s="25">
        <v>6</v>
      </c>
      <c r="B19" s="16" t="s">
        <v>473</v>
      </c>
      <c r="C19" s="24" t="s">
        <v>474</v>
      </c>
      <c r="D19" s="16" t="s">
        <v>374</v>
      </c>
      <c r="E19" s="26">
        <v>4929</v>
      </c>
      <c r="F19" s="53">
        <v>37.5</v>
      </c>
      <c r="G19" s="53">
        <v>184837.5</v>
      </c>
      <c r="H19" s="139">
        <v>37.51</v>
      </c>
      <c r="I19" s="140">
        <v>184886.78999999998</v>
      </c>
    </row>
    <row r="20" spans="1:9" x14ac:dyDescent="0.35">
      <c r="A20" s="25">
        <v>7</v>
      </c>
      <c r="B20" s="16" t="s">
        <v>475</v>
      </c>
      <c r="C20" s="32" t="s">
        <v>476</v>
      </c>
      <c r="D20" s="16" t="s">
        <v>426</v>
      </c>
      <c r="E20" s="25">
        <v>2</v>
      </c>
      <c r="F20" s="53">
        <v>7500</v>
      </c>
      <c r="G20" s="53">
        <v>15000</v>
      </c>
      <c r="H20" s="53">
        <v>3500</v>
      </c>
      <c r="I20" s="68">
        <v>7000</v>
      </c>
    </row>
    <row r="21" spans="1:9" x14ac:dyDescent="0.35">
      <c r="A21" s="25">
        <v>8</v>
      </c>
      <c r="B21" s="16" t="s">
        <v>477</v>
      </c>
      <c r="C21" s="32" t="s">
        <v>478</v>
      </c>
      <c r="D21" s="16" t="s">
        <v>426</v>
      </c>
      <c r="E21" s="25">
        <v>2</v>
      </c>
      <c r="F21" s="53">
        <v>1000</v>
      </c>
      <c r="G21" s="53">
        <v>2000</v>
      </c>
      <c r="H21" s="53">
        <v>1200</v>
      </c>
      <c r="I21" s="68">
        <v>2400</v>
      </c>
    </row>
    <row r="22" spans="1:9" x14ac:dyDescent="0.35">
      <c r="A22" s="25">
        <v>9</v>
      </c>
      <c r="B22" s="16" t="s">
        <v>479</v>
      </c>
      <c r="C22" s="24" t="s">
        <v>480</v>
      </c>
      <c r="D22" s="16" t="s">
        <v>426</v>
      </c>
      <c r="E22" s="25">
        <v>6</v>
      </c>
      <c r="F22" s="53">
        <v>3500</v>
      </c>
      <c r="G22" s="53">
        <v>21000</v>
      </c>
      <c r="H22" s="53">
        <v>2800</v>
      </c>
      <c r="I22" s="68">
        <v>16800</v>
      </c>
    </row>
    <row r="23" spans="1:9" x14ac:dyDescent="0.35">
      <c r="A23" s="25">
        <v>10</v>
      </c>
      <c r="B23" s="16" t="s">
        <v>481</v>
      </c>
      <c r="C23" s="24" t="s">
        <v>482</v>
      </c>
      <c r="D23" s="16" t="s">
        <v>374</v>
      </c>
      <c r="E23" s="25">
        <v>3146</v>
      </c>
      <c r="F23" s="53">
        <v>15</v>
      </c>
      <c r="G23" s="53">
        <v>47190</v>
      </c>
      <c r="H23" s="139">
        <v>9.8000000000000007</v>
      </c>
      <c r="I23" s="140">
        <v>30830.800000000003</v>
      </c>
    </row>
    <row r="24" spans="1:9" x14ac:dyDescent="0.35">
      <c r="A24" s="25">
        <v>11</v>
      </c>
      <c r="B24" s="16" t="s">
        <v>483</v>
      </c>
      <c r="C24" s="24" t="s">
        <v>484</v>
      </c>
      <c r="D24" s="16" t="s">
        <v>485</v>
      </c>
      <c r="E24" s="25">
        <v>2</v>
      </c>
      <c r="F24" s="53">
        <v>2500</v>
      </c>
      <c r="G24" s="53">
        <v>5000</v>
      </c>
      <c r="H24" s="53">
        <v>8383.5</v>
      </c>
      <c r="I24" s="68">
        <v>16767</v>
      </c>
    </row>
    <row r="25" spans="1:9" ht="15" thickBot="1" x14ac:dyDescent="0.4">
      <c r="A25" s="25">
        <v>12</v>
      </c>
      <c r="B25" s="50" t="s">
        <v>486</v>
      </c>
      <c r="C25" s="67" t="s">
        <v>487</v>
      </c>
      <c r="D25" s="51" t="s">
        <v>379</v>
      </c>
      <c r="E25" s="25">
        <v>6572</v>
      </c>
      <c r="F25" s="53">
        <v>2</v>
      </c>
      <c r="G25" s="53">
        <v>13144</v>
      </c>
      <c r="H25" s="139">
        <v>0.31</v>
      </c>
      <c r="I25" s="140">
        <v>2037.32</v>
      </c>
    </row>
    <row r="26" spans="1:9" ht="16.5" thickTop="1" thickBot="1" x14ac:dyDescent="0.4">
      <c r="A26" s="14"/>
      <c r="B26" s="14"/>
      <c r="C26" s="14"/>
      <c r="D26" s="169" t="s">
        <v>488</v>
      </c>
      <c r="E26" s="169"/>
      <c r="F26" s="182">
        <f>SUM(Table001__Page_2_316132724[EXTENDED TOTAL])</f>
        <v>333171.5</v>
      </c>
      <c r="G26" s="182">
        <v>333171.5</v>
      </c>
      <c r="H26" s="182">
        <f>SUM(Table001__Page_2_316132724[EXTENDED TOTAL2])</f>
        <v>297041.90999999997</v>
      </c>
      <c r="I26" s="182">
        <v>297041.90999999997</v>
      </c>
    </row>
    <row r="27" spans="1:9" ht="16" thickTop="1" x14ac:dyDescent="0.35">
      <c r="A27" s="14"/>
      <c r="B27" s="14"/>
      <c r="C27" s="14"/>
      <c r="D27" s="71"/>
      <c r="E27" s="72"/>
      <c r="F27" s="70"/>
      <c r="G27" s="70"/>
      <c r="H27" s="70"/>
      <c r="I27" s="70"/>
    </row>
    <row r="28" spans="1:9" ht="15" thickBot="1" x14ac:dyDescent="0.4">
      <c r="A28" s="14"/>
      <c r="B28" s="14"/>
      <c r="C28" s="14"/>
      <c r="D28" s="71"/>
      <c r="E28" s="72"/>
      <c r="F28" s="14"/>
      <c r="G28" s="69"/>
      <c r="H28" s="14"/>
      <c r="I28" s="69"/>
    </row>
    <row r="29" spans="1:9" ht="16" thickBot="1" x14ac:dyDescent="0.4">
      <c r="A29" s="144" t="s">
        <v>489</v>
      </c>
      <c r="B29" s="146"/>
      <c r="C29" s="146"/>
      <c r="D29" s="146"/>
      <c r="E29" s="145"/>
      <c r="F29" s="144" t="s">
        <v>12</v>
      </c>
      <c r="G29" s="145"/>
      <c r="H29" s="144" t="s">
        <v>464</v>
      </c>
      <c r="I29" s="145"/>
    </row>
    <row r="30" spans="1:9" x14ac:dyDescent="0.35">
      <c r="A30" s="16" t="s">
        <v>15</v>
      </c>
      <c r="B30" s="16" t="s">
        <v>357</v>
      </c>
      <c r="C30" s="16" t="s">
        <v>17</v>
      </c>
      <c r="D30" s="16" t="s">
        <v>18</v>
      </c>
      <c r="E30" s="16" t="s">
        <v>19</v>
      </c>
      <c r="F30" s="16" t="s">
        <v>20</v>
      </c>
      <c r="G30" s="16" t="s">
        <v>21</v>
      </c>
      <c r="H30" s="16" t="s">
        <v>22</v>
      </c>
      <c r="I30" s="16" t="s">
        <v>23</v>
      </c>
    </row>
    <row r="31" spans="1:9" ht="15" thickBot="1" x14ac:dyDescent="0.4">
      <c r="A31" s="25">
        <v>1</v>
      </c>
      <c r="B31" s="16" t="s">
        <v>490</v>
      </c>
      <c r="C31" s="32" t="s">
        <v>491</v>
      </c>
      <c r="D31" s="16" t="s">
        <v>374</v>
      </c>
      <c r="E31" s="25">
        <v>4929</v>
      </c>
      <c r="F31" s="27">
        <v>45</v>
      </c>
      <c r="G31" s="27">
        <v>221805</v>
      </c>
      <c r="H31" s="138">
        <v>37.56</v>
      </c>
      <c r="I31" s="138">
        <v>185133.24</v>
      </c>
    </row>
    <row r="32" spans="1:9" ht="16.5" thickTop="1" thickBot="1" x14ac:dyDescent="0.4">
      <c r="A32" s="14"/>
      <c r="B32" s="14"/>
      <c r="C32" s="14"/>
      <c r="D32" s="169" t="s">
        <v>488</v>
      </c>
      <c r="E32" s="169"/>
      <c r="F32" s="170">
        <v>221805</v>
      </c>
      <c r="G32" s="170"/>
      <c r="H32" s="170">
        <v>185133.24</v>
      </c>
      <c r="I32" s="170"/>
    </row>
    <row r="33" spans="4:9" ht="15" thickTop="1" x14ac:dyDescent="0.35">
      <c r="D33" s="71"/>
      <c r="E33" s="72"/>
      <c r="F33" s="34"/>
      <c r="G33" s="62"/>
      <c r="H33" s="35"/>
      <c r="I33" s="63"/>
    </row>
    <row r="34" spans="4:9" x14ac:dyDescent="0.35">
      <c r="D34" s="73"/>
      <c r="E34" s="73"/>
      <c r="F34" s="34"/>
      <c r="G34" s="62"/>
      <c r="H34" s="35"/>
      <c r="I34" s="63"/>
    </row>
    <row r="35" spans="4:9" x14ac:dyDescent="0.35">
      <c r="D35" s="148"/>
      <c r="E35" s="148"/>
      <c r="F35" s="34"/>
      <c r="G35" s="62"/>
      <c r="H35" s="35"/>
      <c r="I35" s="63"/>
    </row>
    <row r="36" spans="4:9" x14ac:dyDescent="0.35">
      <c r="D36" s="148"/>
      <c r="E36" s="148"/>
      <c r="F36" s="34"/>
      <c r="G36" s="33"/>
      <c r="H36" s="34"/>
      <c r="I36" s="63"/>
    </row>
    <row r="37" spans="4:9" x14ac:dyDescent="0.35">
      <c r="D37" s="148"/>
      <c r="E37" s="148"/>
      <c r="F37" s="34"/>
      <c r="G37" s="33"/>
      <c r="H37" s="34"/>
      <c r="I37" s="64"/>
    </row>
    <row r="46" spans="4:9" ht="14.5" customHeight="1" x14ac:dyDescent="0.35"/>
    <row r="47" spans="4:9" ht="14.5" customHeight="1" x14ac:dyDescent="0.35"/>
  </sheetData>
  <mergeCells count="15">
    <mergeCell ref="H29:I29"/>
    <mergeCell ref="D32:E32"/>
    <mergeCell ref="A12:E12"/>
    <mergeCell ref="F12:G12"/>
    <mergeCell ref="H12:I12"/>
    <mergeCell ref="D26:E26"/>
    <mergeCell ref="F26:G26"/>
    <mergeCell ref="H26:I26"/>
    <mergeCell ref="F32:G32"/>
    <mergeCell ref="H32:I32"/>
    <mergeCell ref="D35:E35"/>
    <mergeCell ref="D36:E36"/>
    <mergeCell ref="D37:E37"/>
    <mergeCell ref="A29:E29"/>
    <mergeCell ref="F29:G29"/>
  </mergeCells>
  <phoneticPr fontId="12" type="noConversion"/>
  <pageMargins left="0.7" right="0.7" top="0.75" bottom="0.75" header="0.3" footer="0.3"/>
  <pageSetup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8D2117A4D541040B61A5C82D43BF212" ma:contentTypeVersion="4" ma:contentTypeDescription="Create a new document." ma:contentTypeScope="" ma:versionID="bfa67fb103275db0397400b2f245c158">
  <xsd:schema xmlns:xsd="http://www.w3.org/2001/XMLSchema" xmlns:xs="http://www.w3.org/2001/XMLSchema" xmlns:p="http://schemas.microsoft.com/office/2006/metadata/properties" xmlns:ns2="b7d7a175-c1ee-4c50-9ce6-1e96218be3f7" targetNamespace="http://schemas.microsoft.com/office/2006/metadata/properties" ma:root="true" ma:fieldsID="2a3a820ef297c7b5529287bd288d2795" ns2:_="">
    <xsd:import namespace="b7d7a175-c1ee-4c50-9ce6-1e96218be3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d7a175-c1ee-4c50-9ce6-1e96218be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B13B6F-30C4-4F0B-AA06-7D01D4392D4A}">
  <ds:schemaRefs>
    <ds:schemaRef ds:uri="http://schemas.microsoft.com/office/2006/documentManagement/types"/>
    <ds:schemaRef ds:uri="http://purl.org/dc/elements/1.1/"/>
    <ds:schemaRef ds:uri="b7d7a175-c1ee-4c50-9ce6-1e96218be3f7"/>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6B4F585-8502-4EA1-AAB7-BC3A1ADF1991}">
  <ds:schemaRefs>
    <ds:schemaRef ds:uri="http://schemas.microsoft.com/DataMashup"/>
  </ds:schemaRefs>
</ds:datastoreItem>
</file>

<file path=customXml/itemProps3.xml><?xml version="1.0" encoding="utf-8"?>
<ds:datastoreItem xmlns:ds="http://schemas.openxmlformats.org/officeDocument/2006/customXml" ds:itemID="{D355AC02-5A62-4EF2-9380-CCD8F9083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d7a175-c1ee-4c50-9ce6-1e96218be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27B577-52C4-4E4F-B93F-05B72D3DE6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GUIDE</vt:lpstr>
      <vt:lpstr>DATA</vt:lpstr>
      <vt:lpstr>INDEX</vt:lpstr>
      <vt:lpstr>0M5</vt:lpstr>
      <vt:lpstr>2M8</vt:lpstr>
      <vt:lpstr>CKV</vt:lpstr>
      <vt:lpstr>GZS</vt:lpstr>
      <vt:lpstr>MNV</vt:lpstr>
      <vt:lpstr>PVE</vt:lpstr>
      <vt:lpstr>SNH</vt:lpstr>
      <vt:lpstr>XNX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Evan Pindrock</dc:creator>
  <cp:keywords/>
  <dc:description/>
  <cp:lastModifiedBy>Abigail Cothron</cp:lastModifiedBy>
  <cp:revision/>
  <dcterms:created xsi:type="dcterms:W3CDTF">2022-05-27T21:09:03Z</dcterms:created>
  <dcterms:modified xsi:type="dcterms:W3CDTF">2024-06-07T16:19:56Z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0x010100D8D2117A4D541040B61A5C82D43BF212</vt:lpwstr>
  </property>
</Properties>
</file>